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georgec6121\DC\ACCDocs\Arcadis ACC US\AUS-00148929-East Central Resurfacing\Project Files\7.0_Production\7.03_Design\04_Civil\Content\QUANTITIES\"/>
    </mc:Choice>
  </mc:AlternateContent>
  <xr:revisionPtr revIDLastSave="0" documentId="13_ncr:1_{80A9EB03-656D-42CA-85BB-3744D81079C4}" xr6:coauthVersionLast="47" xr6:coauthVersionMax="47" xr10:uidLastSave="{00000000-0000-0000-0000-000000000000}"/>
  <bookViews>
    <workbookView xWindow="-120" yWindow="-120" windowWidth="29040" windowHeight="15720" tabRatio="824" firstSheet="3" activeTab="4" xr2:uid="{00000000-000D-0000-FFFF-FFFF00000000}"/>
  </bookViews>
  <sheets>
    <sheet name="Cover" sheetId="44" r:id="rId1"/>
    <sheet name="Summary (O)" sheetId="1" r:id="rId2"/>
    <sheet name="GENERALSUM" sheetId="45" r:id="rId3"/>
    <sheet name="GENERALSUM (2)" sheetId="65" r:id="rId4"/>
    <sheet name="Sub Sum 2" sheetId="47" r:id="rId5"/>
    <sheet name="Sub Sum 1" sheetId="46" r:id="rId6"/>
    <sheet name="Plan 1" sheetId="2" r:id="rId7"/>
    <sheet name="Plan 2" sheetId="48" r:id="rId8"/>
    <sheet name="Plan 3" sheetId="49" r:id="rId9"/>
    <sheet name="Plan 4" sheetId="50" r:id="rId10"/>
    <sheet name="Plan 5" sheetId="51" r:id="rId11"/>
    <sheet name="Plan 6" sheetId="52" r:id="rId12"/>
    <sheet name="Plan 7" sheetId="53" r:id="rId13"/>
    <sheet name="Plan 8" sheetId="54" r:id="rId14"/>
    <sheet name="Plan 9" sheetId="55" r:id="rId15"/>
    <sheet name="Plan 10" sheetId="56" r:id="rId16"/>
    <sheet name="Plan 11" sheetId="57" r:id="rId17"/>
    <sheet name="Plan 12" sheetId="58" r:id="rId18"/>
    <sheet name="Plan 13" sheetId="60" r:id="rId19"/>
    <sheet name="Plan 14" sheetId="64" r:id="rId20"/>
  </sheets>
  <definedNames>
    <definedName name="_xlnm.Print_Area" localSheetId="8">'Plan 3'!$A$1:$W$10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" i="48" l="1"/>
  <c r="O20" i="47" l="1"/>
  <c r="T10" i="55"/>
  <c r="T10" i="53"/>
  <c r="X10" i="48"/>
  <c r="F20" i="46"/>
  <c r="N5" i="64"/>
  <c r="N10" i="64" s="1"/>
  <c r="K5" i="64"/>
  <c r="K10" i="64" s="1"/>
  <c r="N5" i="60"/>
  <c r="N10" i="60" s="1"/>
  <c r="K5" i="60"/>
  <c r="K10" i="60" s="1"/>
  <c r="K5" i="58"/>
  <c r="K10" i="58" s="1"/>
  <c r="N5" i="58"/>
  <c r="N10" i="58" s="1"/>
  <c r="N5" i="56"/>
  <c r="N10" i="56" s="1"/>
  <c r="K5" i="56"/>
  <c r="K10" i="56" s="1"/>
  <c r="N10" i="55"/>
  <c r="N5" i="55"/>
  <c r="K5" i="55"/>
  <c r="K10" i="55" s="1"/>
  <c r="N5" i="54"/>
  <c r="N10" i="54" s="1"/>
  <c r="K5" i="54"/>
  <c r="K10" i="54" s="1"/>
  <c r="N6" i="51"/>
  <c r="K6" i="51"/>
  <c r="C6" i="51"/>
  <c r="N5" i="53"/>
  <c r="N10" i="53" s="1"/>
  <c r="K5" i="53"/>
  <c r="K10" i="53" s="1"/>
  <c r="N5" i="52"/>
  <c r="N10" i="52" s="1"/>
  <c r="K5" i="52"/>
  <c r="K10" i="52" s="1"/>
  <c r="N10" i="51"/>
  <c r="N5" i="50"/>
  <c r="K5" i="50"/>
  <c r="K10" i="50"/>
  <c r="N6" i="49"/>
  <c r="N10" i="49"/>
  <c r="K6" i="49"/>
  <c r="C6" i="49"/>
  <c r="N10" i="48"/>
  <c r="K10" i="48"/>
  <c r="N10" i="2"/>
  <c r="K10" i="2"/>
  <c r="K10" i="49"/>
  <c r="L6" i="46"/>
  <c r="L5" i="46"/>
  <c r="L20" i="46" s="1"/>
  <c r="D7" i="47"/>
  <c r="O10" i="64"/>
  <c r="D18" i="47" s="1"/>
  <c r="O10" i="60"/>
  <c r="D17" i="47" s="1"/>
  <c r="O10" i="58"/>
  <c r="D16" i="47" s="1"/>
  <c r="O10" i="57"/>
  <c r="D15" i="47" s="1"/>
  <c r="O10" i="56"/>
  <c r="D14" i="47" s="1"/>
  <c r="O10" i="55"/>
  <c r="D13" i="47" s="1"/>
  <c r="O10" i="54"/>
  <c r="D12" i="47" s="1"/>
  <c r="O10" i="53"/>
  <c r="D11" i="47" s="1"/>
  <c r="O10" i="52"/>
  <c r="D10" i="47" s="1"/>
  <c r="O10" i="51"/>
  <c r="D9" i="47" s="1"/>
  <c r="O10" i="50"/>
  <c r="D8" i="47" s="1"/>
  <c r="O10" i="49"/>
  <c r="O10" i="48"/>
  <c r="D6" i="47" s="1"/>
  <c r="O10" i="2"/>
  <c r="D5" i="47" s="1"/>
  <c r="K10" i="51" l="1"/>
  <c r="N10" i="50"/>
  <c r="D20" i="47"/>
  <c r="D18" i="46"/>
  <c r="D17" i="46"/>
  <c r="D16" i="46"/>
  <c r="D15" i="46"/>
  <c r="D14" i="46"/>
  <c r="D13" i="46"/>
  <c r="D12" i="46"/>
  <c r="D11" i="46"/>
  <c r="D10" i="46"/>
  <c r="D9" i="46"/>
  <c r="D8" i="46"/>
  <c r="D7" i="46"/>
  <c r="D6" i="46"/>
  <c r="Q5" i="52"/>
  <c r="S10" i="52" l="1"/>
  <c r="T10" i="51"/>
  <c r="R10" i="50"/>
  <c r="T10" i="49" l="1"/>
  <c r="L18" i="47"/>
  <c r="F40" i="65"/>
  <c r="F39" i="65"/>
  <c r="Q35" i="65"/>
  <c r="Q34" i="65"/>
  <c r="F33" i="65"/>
  <c r="Q33" i="65" s="1"/>
  <c r="F32" i="65"/>
  <c r="Q32" i="65" s="1"/>
  <c r="F31" i="65"/>
  <c r="Q31" i="65" s="1"/>
  <c r="F30" i="65"/>
  <c r="Q30" i="65" s="1"/>
  <c r="C25" i="65"/>
  <c r="I23" i="65"/>
  <c r="C23" i="65"/>
  <c r="C20" i="65"/>
  <c r="Q17" i="65"/>
  <c r="Q16" i="65"/>
  <c r="Q10" i="65"/>
  <c r="Q8" i="65"/>
  <c r="Q7" i="65"/>
  <c r="Q6" i="65"/>
  <c r="N23" i="45"/>
  <c r="M23" i="45"/>
  <c r="L23" i="45"/>
  <c r="K23" i="45"/>
  <c r="J23" i="45"/>
  <c r="I23" i="45"/>
  <c r="H23" i="45"/>
  <c r="G23" i="45"/>
  <c r="F23" i="45"/>
  <c r="E23" i="45"/>
  <c r="D23" i="45"/>
  <c r="E30" i="45"/>
  <c r="E31" i="45"/>
  <c r="E32" i="45"/>
  <c r="E33" i="45"/>
  <c r="N22" i="45"/>
  <c r="M21" i="45"/>
  <c r="R13" i="1"/>
  <c r="F21" i="45" s="1"/>
  <c r="K6" i="47"/>
  <c r="T10" i="48"/>
  <c r="L12" i="1" s="1"/>
  <c r="K5" i="47"/>
  <c r="S10" i="2"/>
  <c r="O11" i="1" s="1"/>
  <c r="D24" i="45" s="1"/>
  <c r="N18" i="47"/>
  <c r="N12" i="47"/>
  <c r="N9" i="47"/>
  <c r="N7" i="47"/>
  <c r="N6" i="47"/>
  <c r="N5" i="47"/>
  <c r="M9" i="47"/>
  <c r="M6" i="47"/>
  <c r="L17" i="47"/>
  <c r="L13" i="47"/>
  <c r="L12" i="47"/>
  <c r="L11" i="47"/>
  <c r="L10" i="47"/>
  <c r="L9" i="47"/>
  <c r="L7" i="47"/>
  <c r="L6" i="47"/>
  <c r="L5" i="47"/>
  <c r="J16" i="47"/>
  <c r="I18" i="47"/>
  <c r="I17" i="47"/>
  <c r="I13" i="47"/>
  <c r="I12" i="47"/>
  <c r="I11" i="47"/>
  <c r="I10" i="47"/>
  <c r="I6" i="47"/>
  <c r="I7" i="47"/>
  <c r="I9" i="47"/>
  <c r="I5" i="47"/>
  <c r="H5" i="47"/>
  <c r="H7" i="47"/>
  <c r="E10" i="47"/>
  <c r="F10" i="47"/>
  <c r="F7" i="47"/>
  <c r="S10" i="60"/>
  <c r="N23" i="1" s="1"/>
  <c r="P23" i="45" s="1"/>
  <c r="R10" i="58"/>
  <c r="N22" i="1" s="1"/>
  <c r="O12" i="1" l="1"/>
  <c r="E24" i="45" s="1"/>
  <c r="K20" i="47"/>
  <c r="L11" i="1"/>
  <c r="L26" i="1" s="1"/>
  <c r="O23" i="45"/>
  <c r="N26" i="1"/>
  <c r="J20" i="47"/>
  <c r="I20" i="47"/>
  <c r="Q23" i="65" l="1"/>
  <c r="R10" i="51"/>
  <c r="R10" i="49"/>
  <c r="Q10" i="2" l="1"/>
  <c r="D3" i="44"/>
  <c r="C3" i="44"/>
  <c r="N20" i="47" l="1"/>
  <c r="M20" i="47"/>
  <c r="L20" i="47"/>
  <c r="T10" i="64"/>
  <c r="R24" i="1" s="1"/>
  <c r="Q24" i="1"/>
  <c r="S10" i="64"/>
  <c r="R10" i="64"/>
  <c r="C5" i="64"/>
  <c r="P5" i="64" s="1"/>
  <c r="C12" i="46"/>
  <c r="C12" i="47"/>
  <c r="C10" i="46"/>
  <c r="C10" i="47"/>
  <c r="C7" i="46"/>
  <c r="C7" i="47"/>
  <c r="Q5" i="64" l="1"/>
  <c r="E18" i="47"/>
  <c r="P10" i="64"/>
  <c r="I24" i="1" s="1"/>
  <c r="Q22" i="45"/>
  <c r="P24" i="1"/>
  <c r="M24" i="1"/>
  <c r="Q21" i="45"/>
  <c r="Q19" i="45"/>
  <c r="E10" i="46"/>
  <c r="K10" i="46"/>
  <c r="J10" i="46"/>
  <c r="J7" i="46"/>
  <c r="K7" i="46"/>
  <c r="E12" i="46"/>
  <c r="I12" i="46" s="1"/>
  <c r="K12" i="46"/>
  <c r="J12" i="46"/>
  <c r="H5" i="64"/>
  <c r="H10" i="64" s="1"/>
  <c r="E24" i="1" s="1"/>
  <c r="J5" i="64"/>
  <c r="J10" i="64" s="1"/>
  <c r="F24" i="1" s="1"/>
  <c r="E5" i="64"/>
  <c r="F5" i="64" s="1"/>
  <c r="C10" i="64"/>
  <c r="E7" i="46"/>
  <c r="I7" i="46" s="1"/>
  <c r="C18" i="47"/>
  <c r="C17" i="47"/>
  <c r="C16" i="47"/>
  <c r="C15" i="47"/>
  <c r="C14" i="47"/>
  <c r="C13" i="47"/>
  <c r="C11" i="47"/>
  <c r="C9" i="47"/>
  <c r="C8" i="47"/>
  <c r="C6" i="47"/>
  <c r="C5" i="47"/>
  <c r="C18" i="46"/>
  <c r="C17" i="46"/>
  <c r="C16" i="46"/>
  <c r="C15" i="46"/>
  <c r="C14" i="46"/>
  <c r="C13" i="46"/>
  <c r="C11" i="46"/>
  <c r="C9" i="46"/>
  <c r="C8" i="46"/>
  <c r="C6" i="46"/>
  <c r="C5" i="46"/>
  <c r="H10" i="46" l="1"/>
  <c r="G10" i="46" s="1"/>
  <c r="I10" i="46"/>
  <c r="F18" i="47"/>
  <c r="Q10" i="64"/>
  <c r="K24" i="1" s="1"/>
  <c r="Q18" i="45" s="1"/>
  <c r="Q12" i="45"/>
  <c r="Q25" i="45"/>
  <c r="Q20" i="45"/>
  <c r="E6" i="46"/>
  <c r="I6" i="46" s="1"/>
  <c r="K6" i="46"/>
  <c r="J6" i="46"/>
  <c r="E9" i="46"/>
  <c r="I9" i="46" s="1"/>
  <c r="K9" i="46"/>
  <c r="J9" i="46"/>
  <c r="E13" i="46"/>
  <c r="K13" i="46"/>
  <c r="J13" i="46"/>
  <c r="E17" i="46"/>
  <c r="I17" i="46" s="1"/>
  <c r="K17" i="46"/>
  <c r="J17" i="46"/>
  <c r="E14" i="46"/>
  <c r="I14" i="46" s="1"/>
  <c r="K14" i="46"/>
  <c r="J14" i="46"/>
  <c r="K15" i="46"/>
  <c r="J15" i="46"/>
  <c r="E16" i="46"/>
  <c r="I16" i="46" s="1"/>
  <c r="K16" i="46"/>
  <c r="J16" i="46"/>
  <c r="K18" i="46"/>
  <c r="J18" i="46"/>
  <c r="H12" i="46"/>
  <c r="G12" i="46" s="1"/>
  <c r="K8" i="46"/>
  <c r="J8" i="46"/>
  <c r="E11" i="46"/>
  <c r="I11" i="46" s="1"/>
  <c r="K11" i="46"/>
  <c r="J11" i="46"/>
  <c r="E10" i="64"/>
  <c r="B24" i="1" s="1"/>
  <c r="F10" i="64"/>
  <c r="C24" i="1" s="1"/>
  <c r="D24" i="1" s="1"/>
  <c r="M5" i="64"/>
  <c r="H7" i="46"/>
  <c r="G7" i="46" s="1"/>
  <c r="E18" i="46"/>
  <c r="I18" i="46" s="1"/>
  <c r="E15" i="46"/>
  <c r="I15" i="46" s="1"/>
  <c r="E8" i="46"/>
  <c r="I8" i="46" s="1"/>
  <c r="R23" i="1"/>
  <c r="Q23" i="1"/>
  <c r="T10" i="60"/>
  <c r="P23" i="1" s="1"/>
  <c r="R10" i="60"/>
  <c r="M23" i="1" s="1"/>
  <c r="C5" i="60"/>
  <c r="P5" i="60" s="1"/>
  <c r="C5" i="2"/>
  <c r="P5" i="2" s="1"/>
  <c r="E5" i="47" s="1"/>
  <c r="R22" i="1"/>
  <c r="Q22" i="1"/>
  <c r="R21" i="1"/>
  <c r="Q21" i="1"/>
  <c r="R20" i="1"/>
  <c r="Q20" i="1"/>
  <c r="R19" i="1"/>
  <c r="Q19" i="1"/>
  <c r="U10" i="54"/>
  <c r="R18" i="1" s="1"/>
  <c r="T10" i="54"/>
  <c r="Q18" i="1" s="1"/>
  <c r="R17" i="1"/>
  <c r="Q17" i="1"/>
  <c r="V10" i="52"/>
  <c r="R16" i="1" s="1"/>
  <c r="U10" i="52"/>
  <c r="Q16" i="1" s="1"/>
  <c r="R14" i="1"/>
  <c r="G21" i="45" s="1"/>
  <c r="Q14" i="1"/>
  <c r="G22" i="45" s="1"/>
  <c r="W10" i="49"/>
  <c r="Q13" i="1" s="1"/>
  <c r="F22" i="45" s="1"/>
  <c r="V10" i="49"/>
  <c r="W10" i="48"/>
  <c r="R12" i="1" s="1"/>
  <c r="E21" i="45" s="1"/>
  <c r="V10" i="48"/>
  <c r="Q12" i="1" s="1"/>
  <c r="E22" i="45" s="1"/>
  <c r="U10" i="2"/>
  <c r="R11" i="1" s="1"/>
  <c r="D21" i="45" s="1"/>
  <c r="Q11" i="1"/>
  <c r="D22" i="45" s="1"/>
  <c r="V10" i="51"/>
  <c r="Q15" i="1" s="1"/>
  <c r="W10" i="51"/>
  <c r="R15" i="1" s="1"/>
  <c r="H13" i="46" l="1"/>
  <c r="G13" i="46" s="1"/>
  <c r="I13" i="46"/>
  <c r="H9" i="46"/>
  <c r="G9" i="46" s="1"/>
  <c r="Q5" i="60"/>
  <c r="E17" i="47"/>
  <c r="P10" i="60"/>
  <c r="I23" i="1" s="1"/>
  <c r="H6" i="46"/>
  <c r="G6" i="46" s="1"/>
  <c r="K20" i="46"/>
  <c r="Q11" i="45"/>
  <c r="Q9" i="45"/>
  <c r="P20" i="45"/>
  <c r="P21" i="45"/>
  <c r="P25" i="45"/>
  <c r="P19" i="45"/>
  <c r="P22" i="45"/>
  <c r="O22" i="45"/>
  <c r="O21" i="45"/>
  <c r="N21" i="45"/>
  <c r="M22" i="45"/>
  <c r="L21" i="45"/>
  <c r="L22" i="45"/>
  <c r="K21" i="45"/>
  <c r="K22" i="45"/>
  <c r="J22" i="45"/>
  <c r="J21" i="45"/>
  <c r="I21" i="45"/>
  <c r="I22" i="45"/>
  <c r="H21" i="45"/>
  <c r="I21" i="65"/>
  <c r="R26" i="1"/>
  <c r="H22" i="45"/>
  <c r="I22" i="65"/>
  <c r="Q26" i="1"/>
  <c r="H11" i="46"/>
  <c r="G11" i="46" s="1"/>
  <c r="H14" i="46"/>
  <c r="G14" i="46" s="1"/>
  <c r="H17" i="46"/>
  <c r="G17" i="46" s="1"/>
  <c r="H16" i="46"/>
  <c r="G16" i="46" s="1"/>
  <c r="H5" i="2"/>
  <c r="J5" i="2"/>
  <c r="J10" i="2" s="1"/>
  <c r="F11" i="1" s="1"/>
  <c r="D13" i="45" s="1"/>
  <c r="J20" i="46"/>
  <c r="E20" i="46"/>
  <c r="C10" i="60"/>
  <c r="J5" i="60"/>
  <c r="J10" i="60" s="1"/>
  <c r="F23" i="1" s="1"/>
  <c r="H5" i="60"/>
  <c r="H10" i="60" s="1"/>
  <c r="E23" i="1" s="1"/>
  <c r="L5" i="64"/>
  <c r="L10" i="64" s="1"/>
  <c r="M10" i="64"/>
  <c r="H5" i="46"/>
  <c r="H18" i="46"/>
  <c r="G18" i="46" s="1"/>
  <c r="H15" i="46"/>
  <c r="G15" i="46" s="1"/>
  <c r="H8" i="46"/>
  <c r="G8" i="46" s="1"/>
  <c r="E5" i="60"/>
  <c r="F5" i="60" s="1"/>
  <c r="E5" i="2"/>
  <c r="F5" i="2" s="1"/>
  <c r="M22" i="1"/>
  <c r="C5" i="58"/>
  <c r="P5" i="58" s="1"/>
  <c r="C5" i="57"/>
  <c r="C5" i="56"/>
  <c r="P5" i="56" s="1"/>
  <c r="P10" i="56" s="1"/>
  <c r="I20" i="1" s="1"/>
  <c r="S10" i="55"/>
  <c r="R10" i="55"/>
  <c r="C5" i="55"/>
  <c r="P5" i="55" s="1"/>
  <c r="P10" i="55" s="1"/>
  <c r="I19" i="1" s="1"/>
  <c r="S10" i="54"/>
  <c r="R10" i="54"/>
  <c r="C5" i="54"/>
  <c r="P5" i="54" s="1"/>
  <c r="P10" i="54" s="1"/>
  <c r="I18" i="1" s="1"/>
  <c r="S10" i="53"/>
  <c r="R10" i="53"/>
  <c r="C5" i="53"/>
  <c r="T10" i="52"/>
  <c r="R10" i="52"/>
  <c r="Q10" i="52"/>
  <c r="K16" i="1" s="1"/>
  <c r="P10" i="52"/>
  <c r="I16" i="1" s="1"/>
  <c r="C5" i="52"/>
  <c r="U10" i="51"/>
  <c r="P15" i="1" s="1"/>
  <c r="S10" i="51"/>
  <c r="M15" i="1" s="1"/>
  <c r="C5" i="51"/>
  <c r="P5" i="51" s="1"/>
  <c r="P10" i="51" s="1"/>
  <c r="I15" i="1" s="1"/>
  <c r="P14" i="1"/>
  <c r="G25" i="45" s="1"/>
  <c r="M14" i="1"/>
  <c r="G20" i="45" s="1"/>
  <c r="C5" i="50"/>
  <c r="P5" i="50" s="1"/>
  <c r="P10" i="50" s="1"/>
  <c r="I14" i="1" s="1"/>
  <c r="G19" i="45" s="1"/>
  <c r="U10" i="49"/>
  <c r="P13" i="1" s="1"/>
  <c r="F25" i="45" s="1"/>
  <c r="S10" i="49"/>
  <c r="M13" i="1" s="1"/>
  <c r="F20" i="45" s="1"/>
  <c r="Q10" i="49"/>
  <c r="K13" i="1" s="1"/>
  <c r="F18" i="45" s="1"/>
  <c r="C5" i="49"/>
  <c r="P5" i="49" s="1"/>
  <c r="E7" i="47" s="1"/>
  <c r="U10" i="48"/>
  <c r="P12" i="1" s="1"/>
  <c r="E25" i="45" s="1"/>
  <c r="S10" i="48"/>
  <c r="M12" i="1" s="1"/>
  <c r="E20" i="45" s="1"/>
  <c r="K12" i="1"/>
  <c r="E18" i="45" s="1"/>
  <c r="C5" i="48"/>
  <c r="P5" i="57" l="1"/>
  <c r="P10" i="57" s="1"/>
  <c r="I21" i="1" s="1"/>
  <c r="N5" i="57"/>
  <c r="N10" i="57" s="1"/>
  <c r="K5" i="57"/>
  <c r="K10" i="57" s="1"/>
  <c r="P5" i="53"/>
  <c r="P10" i="53" s="1"/>
  <c r="I17" i="1" s="1"/>
  <c r="J19" i="45" s="1"/>
  <c r="F17" i="47"/>
  <c r="Q10" i="60"/>
  <c r="K23" i="1" s="1"/>
  <c r="P18" i="45" s="1"/>
  <c r="Q5" i="58"/>
  <c r="E16" i="47"/>
  <c r="P10" i="58"/>
  <c r="I22" i="1" s="1"/>
  <c r="Q5" i="57"/>
  <c r="E15" i="47"/>
  <c r="Q5" i="56"/>
  <c r="E14" i="47"/>
  <c r="Q5" i="55"/>
  <c r="E13" i="47"/>
  <c r="Q5" i="54"/>
  <c r="E12" i="47"/>
  <c r="E11" i="47"/>
  <c r="Q5" i="51"/>
  <c r="E9" i="47"/>
  <c r="Q5" i="50"/>
  <c r="E8" i="47"/>
  <c r="P10" i="49"/>
  <c r="I13" i="1" s="1"/>
  <c r="F19" i="45" s="1"/>
  <c r="R5" i="48"/>
  <c r="P5" i="48"/>
  <c r="Q21" i="65"/>
  <c r="Q13" i="45"/>
  <c r="Q22" i="65"/>
  <c r="AA22" i="45"/>
  <c r="O20" i="45"/>
  <c r="O19" i="45"/>
  <c r="O24" i="1"/>
  <c r="O22" i="1"/>
  <c r="O21" i="1"/>
  <c r="O20" i="1"/>
  <c r="O18" i="1"/>
  <c r="O23" i="1"/>
  <c r="O15" i="1"/>
  <c r="O19" i="1"/>
  <c r="O17" i="1"/>
  <c r="O16" i="1"/>
  <c r="O14" i="1"/>
  <c r="P22" i="1"/>
  <c r="O13" i="1"/>
  <c r="N19" i="45"/>
  <c r="P21" i="1"/>
  <c r="M21" i="1"/>
  <c r="M19" i="45"/>
  <c r="P20" i="1"/>
  <c r="M20" i="1"/>
  <c r="M19" i="1"/>
  <c r="P19" i="1"/>
  <c r="L19" i="45"/>
  <c r="K19" i="45"/>
  <c r="P18" i="1"/>
  <c r="M18" i="1"/>
  <c r="M17" i="1"/>
  <c r="P17" i="1"/>
  <c r="I19" i="45"/>
  <c r="I18" i="45"/>
  <c r="P16" i="1"/>
  <c r="M16" i="1"/>
  <c r="H19" i="45"/>
  <c r="I19" i="65"/>
  <c r="H20" i="45"/>
  <c r="I20" i="65"/>
  <c r="I25" i="65"/>
  <c r="H25" i="45"/>
  <c r="E5" i="56"/>
  <c r="H5" i="56"/>
  <c r="H10" i="56" s="1"/>
  <c r="E20" i="1" s="1"/>
  <c r="J5" i="56"/>
  <c r="J10" i="56" s="1"/>
  <c r="F20" i="1" s="1"/>
  <c r="E5" i="55"/>
  <c r="J5" i="55"/>
  <c r="J10" i="55" s="1"/>
  <c r="F19" i="1" s="1"/>
  <c r="H5" i="55"/>
  <c r="H10" i="55" s="1"/>
  <c r="E19" i="1" s="1"/>
  <c r="E5" i="58"/>
  <c r="J5" i="58"/>
  <c r="J10" i="58" s="1"/>
  <c r="F22" i="1" s="1"/>
  <c r="H5" i="58"/>
  <c r="H10" i="58" s="1"/>
  <c r="E22" i="1" s="1"/>
  <c r="E5" i="57"/>
  <c r="J5" i="57"/>
  <c r="J10" i="57" s="1"/>
  <c r="F21" i="1" s="1"/>
  <c r="H5" i="57"/>
  <c r="H10" i="57" s="1"/>
  <c r="E21" i="1" s="1"/>
  <c r="J5" i="54"/>
  <c r="J10" i="54" s="1"/>
  <c r="F18" i="1" s="1"/>
  <c r="H5" i="54"/>
  <c r="H10" i="54" s="1"/>
  <c r="E18" i="1" s="1"/>
  <c r="C10" i="53"/>
  <c r="J5" i="53"/>
  <c r="J10" i="53" s="1"/>
  <c r="F17" i="1" s="1"/>
  <c r="H5" i="53"/>
  <c r="H10" i="53" s="1"/>
  <c r="E17" i="1" s="1"/>
  <c r="C10" i="52"/>
  <c r="J5" i="52"/>
  <c r="J10" i="52" s="1"/>
  <c r="F16" i="1" s="1"/>
  <c r="H5" i="52"/>
  <c r="H10" i="52" s="1"/>
  <c r="E16" i="1" s="1"/>
  <c r="J5" i="50"/>
  <c r="J10" i="50" s="1"/>
  <c r="F14" i="1" s="1"/>
  <c r="H5" i="50"/>
  <c r="H10" i="50" s="1"/>
  <c r="E14" i="1" s="1"/>
  <c r="C10" i="48"/>
  <c r="J5" i="48"/>
  <c r="J10" i="48" s="1"/>
  <c r="F12" i="1" s="1"/>
  <c r="H5" i="48"/>
  <c r="H10" i="48" s="1"/>
  <c r="E12" i="1" s="1"/>
  <c r="C10" i="49"/>
  <c r="H5" i="49"/>
  <c r="H10" i="49" s="1"/>
  <c r="E13" i="1" s="1"/>
  <c r="J5" i="49"/>
  <c r="J10" i="49" s="1"/>
  <c r="F13" i="1" s="1"/>
  <c r="G13" i="45" s="1"/>
  <c r="C10" i="51"/>
  <c r="H5" i="51"/>
  <c r="H10" i="51" s="1"/>
  <c r="E15" i="1" s="1"/>
  <c r="I12" i="65" s="1"/>
  <c r="J5" i="51"/>
  <c r="J10" i="51" s="1"/>
  <c r="F15" i="1" s="1"/>
  <c r="I20" i="46"/>
  <c r="H20" i="46"/>
  <c r="G5" i="46"/>
  <c r="G20" i="46" s="1"/>
  <c r="M5" i="60"/>
  <c r="F10" i="60"/>
  <c r="C23" i="1" s="1"/>
  <c r="E10" i="60"/>
  <c r="B23" i="1" s="1"/>
  <c r="C10" i="58"/>
  <c r="C10" i="55"/>
  <c r="E5" i="53"/>
  <c r="M5" i="2"/>
  <c r="L5" i="2" s="1"/>
  <c r="E5" i="51"/>
  <c r="E5" i="49"/>
  <c r="E5" i="48"/>
  <c r="C10" i="57"/>
  <c r="C10" i="56"/>
  <c r="C10" i="54"/>
  <c r="E5" i="54"/>
  <c r="F5" i="54" s="1"/>
  <c r="E5" i="52"/>
  <c r="F5" i="52" s="1"/>
  <c r="E5" i="50"/>
  <c r="F5" i="50" s="1"/>
  <c r="C10" i="50"/>
  <c r="F5" i="58" l="1"/>
  <c r="F10" i="58" s="1"/>
  <c r="C22" i="1" s="1"/>
  <c r="E10" i="57"/>
  <c r="B21" i="1" s="1"/>
  <c r="F5" i="57"/>
  <c r="M5" i="56"/>
  <c r="F5" i="56"/>
  <c r="E10" i="55"/>
  <c r="B19" i="1" s="1"/>
  <c r="F5" i="55"/>
  <c r="E10" i="53"/>
  <c r="B17" i="1" s="1"/>
  <c r="F5" i="53"/>
  <c r="F10" i="53" s="1"/>
  <c r="C17" i="1" s="1"/>
  <c r="E10" i="51"/>
  <c r="B15" i="1" s="1"/>
  <c r="I9" i="65" s="1"/>
  <c r="F5" i="51"/>
  <c r="E10" i="48"/>
  <c r="B12" i="1" s="1"/>
  <c r="F5" i="48"/>
  <c r="F10" i="48" s="1"/>
  <c r="C12" i="1" s="1"/>
  <c r="F5" i="49"/>
  <c r="F10" i="49" s="1"/>
  <c r="C13" i="1" s="1"/>
  <c r="F16" i="47"/>
  <c r="Q10" i="58"/>
  <c r="K22" i="1" s="1"/>
  <c r="O18" i="45" s="1"/>
  <c r="F15" i="47"/>
  <c r="Q10" i="57"/>
  <c r="K21" i="1" s="1"/>
  <c r="N18" i="45" s="1"/>
  <c r="F14" i="47"/>
  <c r="Q10" i="56"/>
  <c r="K20" i="1" s="1"/>
  <c r="M18" i="45" s="1"/>
  <c r="F13" i="47"/>
  <c r="Q10" i="55"/>
  <c r="K19" i="1" s="1"/>
  <c r="L18" i="45" s="1"/>
  <c r="F12" i="47"/>
  <c r="Q10" i="54"/>
  <c r="K18" i="1" s="1"/>
  <c r="K18" i="45" s="1"/>
  <c r="F11" i="47"/>
  <c r="F20" i="47" s="1"/>
  <c r="Q10" i="53"/>
  <c r="K17" i="1" s="1"/>
  <c r="J18" i="45" s="1"/>
  <c r="F9" i="47"/>
  <c r="Q10" i="51"/>
  <c r="K15" i="1" s="1"/>
  <c r="F8" i="47"/>
  <c r="Q10" i="50"/>
  <c r="K14" i="1" s="1"/>
  <c r="G18" i="45" s="1"/>
  <c r="E6" i="47"/>
  <c r="E20" i="47" s="1"/>
  <c r="P10" i="48"/>
  <c r="I12" i="1" s="1"/>
  <c r="E19" i="45" s="1"/>
  <c r="H6" i="47"/>
  <c r="H20" i="47" s="1"/>
  <c r="R10" i="48"/>
  <c r="H13" i="45"/>
  <c r="I13" i="65"/>
  <c r="F13" i="45"/>
  <c r="E13" i="45"/>
  <c r="Q19" i="65"/>
  <c r="O25" i="45"/>
  <c r="P13" i="45"/>
  <c r="P24" i="45"/>
  <c r="F24" i="45"/>
  <c r="O26" i="1"/>
  <c r="G24" i="45"/>
  <c r="I24" i="45"/>
  <c r="J24" i="45"/>
  <c r="L24" i="45"/>
  <c r="H24" i="45"/>
  <c r="I24" i="65"/>
  <c r="K24" i="45"/>
  <c r="M24" i="45"/>
  <c r="N24" i="45"/>
  <c r="O24" i="45"/>
  <c r="O13" i="45"/>
  <c r="N20" i="45"/>
  <c r="N25" i="45"/>
  <c r="M20" i="45"/>
  <c r="M25" i="45"/>
  <c r="N13" i="45"/>
  <c r="M13" i="45"/>
  <c r="L25" i="45"/>
  <c r="L20" i="45"/>
  <c r="L13" i="45"/>
  <c r="K20" i="45"/>
  <c r="K25" i="45"/>
  <c r="K13" i="45"/>
  <c r="J25" i="45"/>
  <c r="Q12" i="65"/>
  <c r="J20" i="45"/>
  <c r="I25" i="45"/>
  <c r="I20" i="45"/>
  <c r="Q20" i="65"/>
  <c r="J13" i="45"/>
  <c r="I13" i="45"/>
  <c r="E10" i="56"/>
  <c r="B20" i="1" s="1"/>
  <c r="F10" i="56"/>
  <c r="C20" i="1" s="1"/>
  <c r="M5" i="55"/>
  <c r="M10" i="55" s="1"/>
  <c r="F10" i="55"/>
  <c r="C19" i="1" s="1"/>
  <c r="M5" i="58"/>
  <c r="L5" i="58" s="1"/>
  <c r="L10" i="58" s="1"/>
  <c r="E10" i="58"/>
  <c r="B22" i="1" s="1"/>
  <c r="F10" i="57"/>
  <c r="C21" i="1" s="1"/>
  <c r="M5" i="57"/>
  <c r="M10" i="57" s="1"/>
  <c r="L5" i="60"/>
  <c r="L10" i="60" s="1"/>
  <c r="M10" i="60"/>
  <c r="M5" i="53"/>
  <c r="M10" i="53" s="1"/>
  <c r="F10" i="51"/>
  <c r="C15" i="1" s="1"/>
  <c r="M5" i="51"/>
  <c r="L5" i="51" s="1"/>
  <c r="L10" i="51" s="1"/>
  <c r="E10" i="49"/>
  <c r="B13" i="1" s="1"/>
  <c r="M5" i="49"/>
  <c r="L5" i="49" s="1"/>
  <c r="L10" i="49" s="1"/>
  <c r="M5" i="48"/>
  <c r="L5" i="48" s="1"/>
  <c r="L10" i="48" s="1"/>
  <c r="M10" i="56"/>
  <c r="L5" i="56"/>
  <c r="L10" i="56" s="1"/>
  <c r="F10" i="54"/>
  <c r="C18" i="1" s="1"/>
  <c r="E10" i="54"/>
  <c r="B18" i="1" s="1"/>
  <c r="M5" i="54"/>
  <c r="E10" i="52"/>
  <c r="B16" i="1" s="1"/>
  <c r="M5" i="52"/>
  <c r="F10" i="52"/>
  <c r="C16" i="1" s="1"/>
  <c r="M5" i="50"/>
  <c r="F10" i="50"/>
  <c r="C14" i="1" s="1"/>
  <c r="E10" i="50"/>
  <c r="B14" i="1" s="1"/>
  <c r="I18" i="65" l="1"/>
  <c r="Q18" i="65" s="1"/>
  <c r="H18" i="45"/>
  <c r="Q9" i="65"/>
  <c r="AA24" i="45"/>
  <c r="Q24" i="65"/>
  <c r="L5" i="55"/>
  <c r="L10" i="55" s="1"/>
  <c r="M10" i="58"/>
  <c r="L5" i="57"/>
  <c r="L10" i="57" s="1"/>
  <c r="M10" i="48"/>
  <c r="L5" i="53"/>
  <c r="L10" i="53" s="1"/>
  <c r="M10" i="51"/>
  <c r="M10" i="49"/>
  <c r="M10" i="54"/>
  <c r="L5" i="54"/>
  <c r="L10" i="54" s="1"/>
  <c r="M10" i="52"/>
  <c r="L5" i="52"/>
  <c r="L10" i="52" s="1"/>
  <c r="L5" i="50"/>
  <c r="L10" i="50" s="1"/>
  <c r="M10" i="50"/>
  <c r="T10" i="2" l="1"/>
  <c r="P11" i="1" s="1"/>
  <c r="P10" i="2"/>
  <c r="D25" i="45" l="1"/>
  <c r="Q25" i="65"/>
  <c r="P26" i="1"/>
  <c r="AA35" i="45"/>
  <c r="AA34" i="45"/>
  <c r="AA17" i="45"/>
  <c r="AA16" i="45"/>
  <c r="AA10" i="45"/>
  <c r="AA8" i="45"/>
  <c r="AA7" i="45"/>
  <c r="AA6" i="45"/>
  <c r="E40" i="45" l="1"/>
  <c r="E39" i="45"/>
  <c r="AA32" i="45" l="1"/>
  <c r="AA33" i="45"/>
  <c r="AA31" i="45" l="1"/>
  <c r="AA30" i="45"/>
  <c r="B20" i="45" l="1"/>
  <c r="AA21" i="45" l="1"/>
  <c r="R10" i="2" l="1"/>
  <c r="M11" i="1" s="1"/>
  <c r="D20" i="45" l="1"/>
  <c r="AA20" i="45" s="1"/>
  <c r="M26" i="1"/>
  <c r="B23" i="45"/>
  <c r="AA23" i="45" s="1"/>
  <c r="B25" i="45"/>
  <c r="AA25" i="45" s="1"/>
  <c r="J23" i="1" l="1"/>
  <c r="J22" i="1"/>
  <c r="J21" i="1"/>
  <c r="E3" i="44" l="1"/>
  <c r="E5" i="44" s="1"/>
  <c r="H13" i="1" l="1"/>
  <c r="H14" i="1"/>
  <c r="H15" i="1"/>
  <c r="H16" i="1"/>
  <c r="H17" i="1"/>
  <c r="H18" i="1"/>
  <c r="H19" i="1"/>
  <c r="H20" i="1"/>
  <c r="H21" i="1"/>
  <c r="H22" i="1"/>
  <c r="H23" i="1"/>
  <c r="H12" i="1"/>
  <c r="I11" i="1"/>
  <c r="C10" i="2"/>
  <c r="K11" i="1" l="1"/>
  <c r="K26" i="1" s="1"/>
  <c r="H11" i="1"/>
  <c r="D19" i="45"/>
  <c r="AA19" i="45" s="1"/>
  <c r="F26" i="1"/>
  <c r="I26" i="1"/>
  <c r="J26" i="1"/>
  <c r="N12" i="45"/>
  <c r="E12" i="45"/>
  <c r="D18" i="45" l="1"/>
  <c r="AA18" i="45" s="1"/>
  <c r="H26" i="1"/>
  <c r="P12" i="45"/>
  <c r="P9" i="45"/>
  <c r="O12" i="45"/>
  <c r="M12" i="45"/>
  <c r="L12" i="45"/>
  <c r="L9" i="45"/>
  <c r="K12" i="45"/>
  <c r="J12" i="45"/>
  <c r="I12" i="45"/>
  <c r="H12" i="45"/>
  <c r="G12" i="45"/>
  <c r="F12" i="45"/>
  <c r="D19" i="1" l="1"/>
  <c r="D23" i="1"/>
  <c r="O9" i="45"/>
  <c r="N9" i="45"/>
  <c r="M9" i="45"/>
  <c r="K9" i="45"/>
  <c r="J9" i="45"/>
  <c r="I9" i="45"/>
  <c r="H9" i="45"/>
  <c r="G9" i="45"/>
  <c r="F9" i="45"/>
  <c r="E9" i="45"/>
  <c r="P11" i="45" l="1"/>
  <c r="L11" i="45"/>
  <c r="D21" i="1"/>
  <c r="D15" i="1"/>
  <c r="D13" i="1"/>
  <c r="F11" i="45" s="1"/>
  <c r="D22" i="1"/>
  <c r="D20" i="1"/>
  <c r="D14" i="1"/>
  <c r="G11" i="45" s="1"/>
  <c r="D18" i="1"/>
  <c r="D16" i="1"/>
  <c r="D17" i="1"/>
  <c r="D12" i="1"/>
  <c r="E11" i="45" s="1"/>
  <c r="L10" i="2"/>
  <c r="E10" i="2"/>
  <c r="B11" i="1" s="1"/>
  <c r="O11" i="45" l="1"/>
  <c r="N11" i="45"/>
  <c r="M11" i="45"/>
  <c r="K11" i="45"/>
  <c r="J11" i="45"/>
  <c r="I11" i="45"/>
  <c r="H11" i="45"/>
  <c r="I11" i="65"/>
  <c r="F10" i="2"/>
  <c r="C11" i="1" s="1"/>
  <c r="H10" i="2"/>
  <c r="E11" i="1" s="1"/>
  <c r="G26" i="1"/>
  <c r="S26" i="1"/>
  <c r="M10" i="2"/>
  <c r="Q13" i="65" l="1"/>
  <c r="Q11" i="65"/>
  <c r="E26" i="1"/>
  <c r="D12" i="45"/>
  <c r="AA12" i="45" s="1"/>
  <c r="D11" i="1"/>
  <c r="D11" i="45" s="1"/>
  <c r="C26" i="1"/>
  <c r="AA11" i="45" l="1"/>
  <c r="AA13" i="45"/>
  <c r="D9" i="45"/>
  <c r="AA9" i="45" s="1"/>
  <c r="B26" i="1"/>
  <c r="D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tc={347DC6D3-1621-4353-9411-B889453561BD}</author>
  </authors>
  <commentList>
    <comment ref="D14" authorId="0" shapeId="0" xr:uid="{347DC6D3-1621-4353-9411-B889453561BD}">
      <text>
        <t>[Threaded comment]
Your version of Excel allows you to read this threaded comment; however, any edits to it will get removed if the file is opened in a newer version of Excel. Learn more: https://go.microsoft.com/fwlink/?linkid=870924
Comment:
    Need to add Intermediate course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tc={B1DA1B6E-5B82-4815-ACC9-F6230D5D0CAC}</author>
  </authors>
  <commentList>
    <comment ref="E14" authorId="0" shapeId="0" xr:uid="{B1DA1B6E-5B82-4815-ACC9-F6230D5D0CAC}">
      <text>
        <t>[Threaded comment]
Your version of Excel allows you to read this threaded comment; however, any edits to it will get removed if the file is opened in a newer version of Excel. Learn more: https://go.microsoft.com/fwlink/?linkid=870924
Comment:
    Need to add Intermediate course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tc={A0A5E7C2-ED7F-4080-BD18-D73E799EAA54}</author>
    <author>tc={36501A85-49FB-4708-A86E-C90094C88F4C}</author>
  </authors>
  <commentList>
    <comment ref="H10" authorId="0" shapeId="0" xr:uid="{A0A5E7C2-ED7F-4080-BD18-D73E799EAA5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From this row down, there may not be use of any lane lines. </t>
      </text>
    </comment>
    <comment ref="J15" authorId="1" shapeId="0" xr:uid="{36501A85-49FB-4708-A86E-C90094C88F4C}">
      <text>
        <t>[Threaded comment]
Your version of Excel allows you to read this threaded comment; however, any edits to it will get removed if the file is opened in a newer version of Excel. Learn more: https://go.microsoft.com/fwlink/?linkid=870924
Comment:
    Still need to populate this where transvese lines exist.</t>
      </text>
    </comment>
  </commentList>
</comments>
</file>

<file path=xl/sharedStrings.xml><?xml version="1.0" encoding="utf-8"?>
<sst xmlns="http://schemas.openxmlformats.org/spreadsheetml/2006/main" count="591" uniqueCount="133">
  <si>
    <t>DESCRIPTION AND SHEET NUMBER</t>
  </si>
  <si>
    <t>MAINTAINING TRAFFIC</t>
  </si>
  <si>
    <t>ITEM NUMBER</t>
  </si>
  <si>
    <t>ITEM UNIT</t>
  </si>
  <si>
    <t>GENERAL NOTES ~ SHEET 4</t>
  </si>
  <si>
    <t>SPECIAL</t>
  </si>
  <si>
    <t>LIN. FT.</t>
  </si>
  <si>
    <t>CU. YDS.</t>
  </si>
  <si>
    <t>LUMP</t>
  </si>
  <si>
    <t>SQ. YDS.</t>
  </si>
  <si>
    <t>PAVEMNT PLANNING, AS PER PLAN AVERAGE 1 1/2" THICK</t>
  </si>
  <si>
    <t>TACK COAT @ 0.075 GAL/S.Y.</t>
  </si>
  <si>
    <t>TACK COAT, TRACKLESS TACK, SURFACE COURSE @ 0.075 GAL/S.Y.</t>
  </si>
  <si>
    <t>ASPHALT CONCRETE SURFACE COURSE TYPE 1, PG 64-22</t>
  </si>
  <si>
    <t>AUDIO/VIDEO RECORDING OF  CONSTRUCTION CORRIDOR</t>
  </si>
  <si>
    <t>GAL.</t>
  </si>
  <si>
    <t>TOTAL QUANTITY</t>
  </si>
  <si>
    <t>STATION</t>
  </si>
  <si>
    <t>LENGTH</t>
  </si>
  <si>
    <t>EXISTING WIDTH SURFACE (FEET AVERAGE)</t>
  </si>
  <si>
    <t>PAVEMENT AREA SURFACE (SQ. YDS. TOTAL)</t>
  </si>
  <si>
    <t>PROPOSED PAVEMENT</t>
  </si>
  <si>
    <t>THICK INCHES AVE.</t>
  </si>
  <si>
    <t>TOTALS</t>
  </si>
  <si>
    <t>STREET</t>
  </si>
  <si>
    <t>PROJECT TERMINI</t>
  </si>
  <si>
    <t>NET
LENGTH</t>
  </si>
  <si>
    <t>COUNTY</t>
  </si>
  <si>
    <t>BEGIN</t>
  </si>
  <si>
    <t>END</t>
  </si>
  <si>
    <t>MONTGOMERY</t>
  </si>
  <si>
    <t>TOTAL PROJECT LENGTH</t>
  </si>
  <si>
    <t>WESTBROOK</t>
  </si>
  <si>
    <t>CITY</t>
  </si>
  <si>
    <t>MILES</t>
  </si>
  <si>
    <t>SHEET NUMBER</t>
  </si>
  <si>
    <t>ITEM</t>
  </si>
  <si>
    <t>GRAND TOTAL</t>
  </si>
  <si>
    <t>UNIT</t>
  </si>
  <si>
    <t>DESCRIPTION</t>
  </si>
  <si>
    <t>DOUBLE YELLOW CENTER LINE 4" THICK (MILES)</t>
  </si>
  <si>
    <t>YELLOW SOLID/DASHED CENTER LINE 4" THICK (MILES)</t>
  </si>
  <si>
    <t>EDGE LINE 4" THICK (MILES)</t>
  </si>
  <si>
    <t>S.Y.</t>
  </si>
  <si>
    <t>C.Y.</t>
  </si>
  <si>
    <t>PAVEMENT PLANING, ASPHALT CONCRETE, AS PER PLAN</t>
  </si>
  <si>
    <t>EXTENSION</t>
  </si>
  <si>
    <t>MOBILIZATION</t>
  </si>
  <si>
    <t>MILE</t>
  </si>
  <si>
    <t>FT.</t>
  </si>
  <si>
    <t>LANE ARROW</t>
  </si>
  <si>
    <t>EACH</t>
  </si>
  <si>
    <t>LANE ARROW (EACH)</t>
  </si>
  <si>
    <t>STOP LINE (FEET)</t>
  </si>
  <si>
    <t>STOP LINE</t>
  </si>
  <si>
    <t>CENTER LINE</t>
  </si>
  <si>
    <t>NON-TRACKING TACK COAT</t>
  </si>
  <si>
    <t>ASPHALT CONCRETE SURFACE COURSE TYPE 1, (448), PG 64-22</t>
  </si>
  <si>
    <t>TRANSVERSE/DIAGONAL LINE</t>
  </si>
  <si>
    <t>CHANNELIZING LINE, 8"</t>
  </si>
  <si>
    <t>springboro</t>
  </si>
  <si>
    <t>SPRINGBORO ROAD ~ SHEET 7</t>
  </si>
  <si>
    <t>SPRINGBORO ROAD ~ SHEET 8</t>
  </si>
  <si>
    <t>SPRINGBORO ROAD ~ SHEET 9</t>
  </si>
  <si>
    <t>SPRINGBORO ROAD ~ SHEET 10</t>
  </si>
  <si>
    <t>SPRINGBORO ROAD ~ SHEET 11</t>
  </si>
  <si>
    <t>SPRINGBORO ROAD ~ SHEET 12</t>
  </si>
  <si>
    <t>SPRINGBORO ROAD ~ SHEET 13</t>
  </si>
  <si>
    <t>SPRINGBORO ROAD ~ SHEET 15</t>
  </si>
  <si>
    <t>SPRINGBORO ROAD ~ SHEET 16</t>
  </si>
  <si>
    <t>SPRINGBORO ROAD ~ SHEET 17</t>
  </si>
  <si>
    <t>SPRINGBORO ROAD ~ SHEET 18</t>
  </si>
  <si>
    <t>SPRINGBORO ROAD ~ SHEET 19</t>
  </si>
  <si>
    <t xml:space="preserve"> </t>
  </si>
  <si>
    <t>RPM</t>
  </si>
  <si>
    <t>RAISED PAVEMENT MARKER REMOVED</t>
  </si>
  <si>
    <t>EXCAVATION</t>
  </si>
  <si>
    <t>AGGREGATE BASE</t>
  </si>
  <si>
    <t>CONSTRUCTION LAYOUT STAKES</t>
  </si>
  <si>
    <t xml:space="preserve">EDGE LINE, 6" </t>
  </si>
  <si>
    <t>ROADWAY</t>
  </si>
  <si>
    <t>TRAFFIC CONTROL</t>
  </si>
  <si>
    <t>MAINTENANCE OF TRAFFIC</t>
  </si>
  <si>
    <t>INCIDENTALS</t>
  </si>
  <si>
    <t>SEE SHEET NO.</t>
  </si>
  <si>
    <t>M.GAL.</t>
  </si>
  <si>
    <t>WATER</t>
  </si>
  <si>
    <t>NON-TRACKING TACK COAT @ 0.075 GAL./S.Y. (GALS.)</t>
  </si>
  <si>
    <t>CENTER LINE (MILES)</t>
  </si>
  <si>
    <t>CHANNELIZING LINE, 8" (FEET)</t>
  </si>
  <si>
    <t>CROSSWALK LINE</t>
  </si>
  <si>
    <t>WORK ZONE CENTERLINE CLASS III  4", 642 PAINT</t>
  </si>
  <si>
    <t>WORK ZONE EDGE LINE CLASS III, 4", 642 PAINT</t>
  </si>
  <si>
    <t>WORK ZONE CHANNELING LINE CLASS III, 8", 642 PAINT</t>
  </si>
  <si>
    <t>WORK ZONE STOP LINE CLASS III, 642 PAINT</t>
  </si>
  <si>
    <t>MAINTAINING TRAFFIC MISC.: WORK ZONE MARKING SIGNS</t>
  </si>
  <si>
    <t>01/S&lt;2/PV</t>
  </si>
  <si>
    <t>02/S&lt;2/PV</t>
  </si>
  <si>
    <t>PATCH PLANED SURFACE</t>
  </si>
  <si>
    <t>PAVEMENT REPAIR</t>
  </si>
  <si>
    <t>PAVEMENT AREA SURFACE (S.Y. TOTAL)</t>
  </si>
  <si>
    <t>PATCH PLANED SURFACE (S.Y.)</t>
  </si>
  <si>
    <t>TOTALS TO GEN SUM</t>
  </si>
  <si>
    <t>CROSSWALK LINE (FEET)</t>
  </si>
  <si>
    <t>ASPHALT CONCRETE SURFACE COURSE TYPE 1, (449), PG70-22M</t>
  </si>
  <si>
    <t>ASPHALT CONCRETE INTERMEDIATE COURSE TYPE 2, (449)</t>
  </si>
  <si>
    <t>SPRINGBORO ROAD ~ SHEET 14</t>
  </si>
  <si>
    <t>LANE LINE, 6" (MILES)</t>
  </si>
  <si>
    <t>TRANSVERSE DIAGONAL LINE (FOOT)</t>
  </si>
  <si>
    <t>TRANSVERSE DIAGONAL LINE (FEET)</t>
  </si>
  <si>
    <t>CHEVRON MARKINGS, 24" (FEET)</t>
  </si>
  <si>
    <t>SPRINGBORO ROAD ~ SHEET 20</t>
  </si>
  <si>
    <t>FEET</t>
  </si>
  <si>
    <t>CHEVRON MARKINGS</t>
  </si>
  <si>
    <t>ASPHALT CONCRETE SURFACE COURSE TYPE 1, (449), PG70-22M (C.Y.)</t>
  </si>
  <si>
    <t>ASPHALT CONCRETE INTERMEDIATE COURSE TYPE 2, (449) (C.Y.)</t>
  </si>
  <si>
    <t>PART.</t>
  </si>
  <si>
    <t>01/MPO/04</t>
  </si>
  <si>
    <t>LANE LINE, 6" (MILES) WHITE</t>
  </si>
  <si>
    <t>CHEVRON MARKING, 24" (FEET)</t>
  </si>
  <si>
    <t>PAVEMENT PLANING ASPHALT CONCRETE AS PER PLAN, 3" (S.Y.)</t>
  </si>
  <si>
    <t>RAISED PAVEMENT MARKERS (EACH)</t>
  </si>
  <si>
    <t>ISLAND MARKING (S.F.)</t>
  </si>
  <si>
    <t>COMPACTED AGGREGATE (C.Y.)</t>
  </si>
  <si>
    <t>PREPARING SUBGRADE FOR SHOULDER PAVING (MILE)</t>
  </si>
  <si>
    <t>STOP LINE, 12" (FEET)</t>
  </si>
  <si>
    <t>asd</t>
  </si>
  <si>
    <t>TRANSVERSE DIAGONAL LINE(FEET)</t>
  </si>
  <si>
    <t>ISLAND MARKING (SF)</t>
  </si>
  <si>
    <t>CROSSWALK LINE, 12" (FEET)</t>
  </si>
  <si>
    <t>EDGE LINE, 6" (MILES) WHITE</t>
  </si>
  <si>
    <t>EDGE LINE, 6" (MILES) YELLOW</t>
  </si>
  <si>
    <t>EDGE LINE, 6" (MILES)WHITE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</si>
</sst>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\+00"/>
    <numFmt numFmtId="165" formatCode="00000"/>
    <numFmt numFmtId="166" formatCode="#,##0.000"/>
    <numFmt numFmtId="167" formatCode="0;\-0;;@"/>
    <numFmt numFmtId="168" formatCode=";;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echnicBold"/>
      <charset val="2"/>
    </font>
    <font>
      <sz val="13"/>
      <color theme="1"/>
      <name val="Vrinda"/>
      <family val="2"/>
    </font>
    <font>
      <sz val="13"/>
      <name val="Vrind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3" fontId="4" fillId="0" borderId="19" xfId="1" applyNumberFormat="1" applyFont="1" applyBorder="1" applyAlignment="1">
      <alignment horizontal="center" vertical="center"/>
    </xf>
    <xf numFmtId="3" fontId="4" fillId="0" borderId="30" xfId="1" applyNumberFormat="1" applyFont="1" applyBorder="1" applyAlignment="1">
      <alignment horizontal="center" vertical="center"/>
    </xf>
    <xf numFmtId="3" fontId="4" fillId="0" borderId="20" xfId="1" applyNumberFormat="1" applyFont="1" applyBorder="1" applyAlignment="1">
      <alignment horizontal="center" vertical="center"/>
    </xf>
    <xf numFmtId="3" fontId="4" fillId="0" borderId="6" xfId="1" applyNumberFormat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165" fontId="4" fillId="0" borderId="20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left" vertical="center" wrapText="1"/>
    </xf>
    <xf numFmtId="3" fontId="4" fillId="0" borderId="22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/>
    </xf>
    <xf numFmtId="4" fontId="4" fillId="0" borderId="6" xfId="1" applyNumberFormat="1" applyFont="1" applyBorder="1" applyAlignment="1">
      <alignment horizontal="center" vertical="center"/>
    </xf>
    <xf numFmtId="166" fontId="4" fillId="0" borderId="6" xfId="1" applyNumberFormat="1" applyFont="1" applyBorder="1" applyAlignment="1">
      <alignment horizontal="center" vertical="center"/>
    </xf>
    <xf numFmtId="1" fontId="4" fillId="0" borderId="6" xfId="1" applyNumberFormat="1" applyFont="1" applyBorder="1" applyAlignment="1">
      <alignment horizontal="center" vertical="center"/>
    </xf>
    <xf numFmtId="4" fontId="4" fillId="0" borderId="22" xfId="1" applyNumberFormat="1" applyFont="1" applyBorder="1" applyAlignment="1">
      <alignment horizontal="center" vertical="center"/>
    </xf>
    <xf numFmtId="4" fontId="4" fillId="0" borderId="18" xfId="1" applyNumberFormat="1" applyFont="1" applyBorder="1" applyAlignment="1">
      <alignment horizontal="center" vertical="center"/>
    </xf>
    <xf numFmtId="4" fontId="4" fillId="0" borderId="20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textRotation="90" wrapText="1"/>
    </xf>
    <xf numFmtId="0" fontId="3" fillId="0" borderId="14" xfId="0" applyFont="1" applyBorder="1" applyAlignment="1">
      <alignment horizontal="center" textRotation="90" wrapText="1"/>
    </xf>
    <xf numFmtId="0" fontId="3" fillId="0" borderId="4" xfId="0" applyFont="1" applyBorder="1" applyAlignment="1">
      <alignment horizontal="center" textRotation="90" wrapText="1"/>
    </xf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" fontId="3" fillId="0" borderId="2" xfId="0" applyNumberFormat="1" applyFont="1" applyBorder="1" applyAlignment="1">
      <alignment horizontal="center"/>
    </xf>
    <xf numFmtId="2" fontId="4" fillId="0" borderId="6" xfId="1" applyNumberFormat="1" applyFont="1" applyBorder="1" applyAlignment="1">
      <alignment horizontal="center" vertical="center"/>
    </xf>
    <xf numFmtId="0" fontId="2" fillId="0" borderId="35" xfId="1" applyFont="1" applyBorder="1"/>
    <xf numFmtId="1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168" fontId="3" fillId="0" borderId="2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3" fontId="3" fillId="0" borderId="2" xfId="2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0" fillId="0" borderId="2" xfId="0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textRotation="90" wrapText="1"/>
    </xf>
    <xf numFmtId="0" fontId="3" fillId="0" borderId="14" xfId="0" applyFont="1" applyBorder="1" applyAlignment="1">
      <alignment horizontal="center" textRotation="90" wrapText="1"/>
    </xf>
    <xf numFmtId="0" fontId="3" fillId="0" borderId="4" xfId="0" applyFont="1" applyBorder="1" applyAlignment="1">
      <alignment horizontal="center" textRotation="90" wrapText="1"/>
    </xf>
    <xf numFmtId="0" fontId="3" fillId="3" borderId="3" xfId="0" applyFont="1" applyFill="1" applyBorder="1" applyAlignment="1">
      <alignment horizontal="center" textRotation="90" wrapText="1"/>
    </xf>
    <xf numFmtId="0" fontId="3" fillId="3" borderId="14" xfId="0" applyFont="1" applyFill="1" applyBorder="1" applyAlignment="1">
      <alignment horizontal="center" textRotation="90" wrapText="1"/>
    </xf>
    <xf numFmtId="0" fontId="3" fillId="3" borderId="4" xfId="0" applyFont="1" applyFill="1" applyBorder="1" applyAlignment="1">
      <alignment horizontal="center" textRotation="90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2" fontId="3" fillId="0" borderId="40" xfId="0" applyNumberFormat="1" applyFont="1" applyBorder="1" applyAlignment="1">
      <alignment horizontal="center" vertical="center"/>
    </xf>
    <xf numFmtId="2" fontId="3" fillId="0" borderId="41" xfId="0" applyNumberFormat="1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ris George" id="{D3392F72-0F4F-40D8-9999-1A3F836B3D6C}" userId="169efcbfc2520366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4" dT="2025-02-12T20:22:52.69" personId="{D3392F72-0F4F-40D8-9999-1A3F836B3D6C}" id="{347DC6D3-1621-4353-9411-B889453561BD}">
    <text>Need to add Intermediate course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4" dT="2025-02-12T20:22:52.69" personId="{D3392F72-0F4F-40D8-9999-1A3F836B3D6C}" id="{B1DA1B6E-5B82-4815-ACC9-F6230D5D0CAC}">
    <text>Need to add Intermediate course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10" dT="2025-02-12T17:56:34.88" personId="{D3392F72-0F4F-40D8-9999-1A3F836B3D6C}" id="{A0A5E7C2-ED7F-4080-BD18-D73E799EAA54}">
    <text xml:space="preserve">From this row down, there may not be use of any lane lines. </text>
  </threadedComment>
  <threadedComment ref="J15" dT="2025-02-12T18:07:04.94" personId="{D3392F72-0F4F-40D8-9999-1A3F836B3D6C}" id="{36501A85-49FB-4708-A86E-C90094C88F4C}">
    <text>Still need to populate this where transvese lines exist.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workbookViewId="0">
      <selection activeCell="F9" sqref="F9"/>
    </sheetView>
  </sheetViews>
  <sheetFormatPr defaultRowHeight="15" x14ac:dyDescent="0.25"/>
  <cols>
    <col min="2" max="2" width="12.85546875" customWidth="1"/>
    <col min="4" max="4" width="8.85546875" bestFit="1" customWidth="1"/>
    <col min="5" max="5" width="9.85546875" bestFit="1" customWidth="1"/>
    <col min="6" max="6" width="13.28515625" customWidth="1"/>
    <col min="7" max="7" width="16.7109375" customWidth="1"/>
  </cols>
  <sheetData>
    <row r="1" spans="1:7" ht="18.75" thickBot="1" x14ac:dyDescent="0.4">
      <c r="A1" s="58" t="s">
        <v>24</v>
      </c>
      <c r="B1" s="59"/>
      <c r="C1" s="62" t="s">
        <v>25</v>
      </c>
      <c r="D1" s="63"/>
      <c r="E1" s="64" t="s">
        <v>26</v>
      </c>
      <c r="F1" s="66" t="s">
        <v>33</v>
      </c>
      <c r="G1" s="66" t="s">
        <v>27</v>
      </c>
    </row>
    <row r="2" spans="1:7" ht="18.75" thickBot="1" x14ac:dyDescent="0.4">
      <c r="A2" s="60"/>
      <c r="B2" s="61"/>
      <c r="C2" s="28" t="s">
        <v>28</v>
      </c>
      <c r="D2" s="28" t="s">
        <v>29</v>
      </c>
      <c r="E2" s="65"/>
      <c r="F2" s="67"/>
      <c r="G2" s="67"/>
    </row>
    <row r="3" spans="1:7" ht="18" x14ac:dyDescent="0.35">
      <c r="A3" s="68" t="s">
        <v>32</v>
      </c>
      <c r="B3" s="68"/>
      <c r="C3" s="29">
        <f>'Plan 1'!A5</f>
        <v>1484.2</v>
      </c>
      <c r="D3" s="29">
        <f>'Plan 14'!B5</f>
        <v>8328.92</v>
      </c>
      <c r="E3" s="6">
        <f>ROUNDUP(ROUND(D3,0)-ROUND(C3,0),0)</f>
        <v>6845</v>
      </c>
      <c r="F3" s="30" t="s">
        <v>60</v>
      </c>
      <c r="G3" s="30" t="s">
        <v>30</v>
      </c>
    </row>
    <row r="4" spans="1:7" ht="18" x14ac:dyDescent="0.35">
      <c r="A4" s="57"/>
      <c r="B4" s="57"/>
      <c r="C4" s="57"/>
      <c r="D4" s="57"/>
      <c r="E4" s="57"/>
      <c r="F4" s="57"/>
      <c r="G4" s="57"/>
    </row>
    <row r="5" spans="1:7" ht="18" x14ac:dyDescent="0.35">
      <c r="A5" s="56" t="s">
        <v>31</v>
      </c>
      <c r="B5" s="56"/>
      <c r="C5" s="56"/>
      <c r="D5" s="56"/>
      <c r="E5" s="31">
        <f>SUM(E3:E3)</f>
        <v>6845</v>
      </c>
      <c r="F5" s="57"/>
      <c r="G5" s="57"/>
    </row>
  </sheetData>
  <mergeCells count="9">
    <mergeCell ref="A5:D5"/>
    <mergeCell ref="F5:G5"/>
    <mergeCell ref="A4:G4"/>
    <mergeCell ref="A1:B2"/>
    <mergeCell ref="C1:D1"/>
    <mergeCell ref="E1:E2"/>
    <mergeCell ref="F1:F2"/>
    <mergeCell ref="G1:G2"/>
    <mergeCell ref="A3:B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5A9E1-18B8-4BE1-A218-8E58C56E9F6A}">
  <dimension ref="A1:R10"/>
  <sheetViews>
    <sheetView zoomScale="75" zoomScaleNormal="75" workbookViewId="0">
      <selection activeCell="Q5" sqref="Q5"/>
    </sheetView>
  </sheetViews>
  <sheetFormatPr defaultRowHeight="15" x14ac:dyDescent="0.25"/>
  <cols>
    <col min="1" max="8" width="19.28515625" customWidth="1"/>
    <col min="9" max="10" width="19" customWidth="1"/>
    <col min="11" max="12" width="23" customWidth="1"/>
    <col min="13" max="13" width="19.28515625" customWidth="1"/>
    <col min="14" max="14" width="19.42578125" customWidth="1"/>
    <col min="15" max="17" width="19.28515625" customWidth="1"/>
    <col min="18" max="18" width="26" customWidth="1"/>
  </cols>
  <sheetData>
    <row r="1" spans="1:18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</row>
    <row r="2" spans="1:18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130</v>
      </c>
      <c r="R2" s="118" t="s">
        <v>109</v>
      </c>
    </row>
    <row r="3" spans="1:18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19"/>
    </row>
    <row r="4" spans="1:18" ht="56.25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20"/>
    </row>
    <row r="5" spans="1:18" ht="18" x14ac:dyDescent="0.25">
      <c r="A5" s="5">
        <v>2650</v>
      </c>
      <c r="B5" s="5">
        <v>3200</v>
      </c>
      <c r="C5" s="6">
        <f>ROUNDUP(ROUND(B5,0)-ROUND(A5,0),0)</f>
        <v>550</v>
      </c>
      <c r="D5" s="7">
        <v>28</v>
      </c>
      <c r="E5" s="6">
        <f>ROUNDUP((C5*D5)/9,0)</f>
        <v>1712</v>
      </c>
      <c r="F5" s="10">
        <f>E5*0.075*2</f>
        <v>256.8</v>
      </c>
      <c r="G5" s="6">
        <v>1.25</v>
      </c>
      <c r="H5" s="6">
        <f>ROUNDUP(($C5*$D5*(G5/12))/27,0)</f>
        <v>60</v>
      </c>
      <c r="I5" s="6">
        <v>1.75</v>
      </c>
      <c r="J5" s="6">
        <f>ROUNDUP(($C5*$D5*(I5/12))/27,0)</f>
        <v>84</v>
      </c>
      <c r="K5" s="8">
        <f>2*(C5/5280)</f>
        <v>0.20833333333333334</v>
      </c>
      <c r="L5" s="6">
        <f>0.01*M5</f>
        <v>17.12</v>
      </c>
      <c r="M5" s="6">
        <f>E5</f>
        <v>1712</v>
      </c>
      <c r="N5" s="9">
        <f>2*(C5*2*(4/12)/27)</f>
        <v>27.16049382716049</v>
      </c>
      <c r="O5" s="6">
        <v>10</v>
      </c>
      <c r="P5" s="8">
        <f>C5/5280</f>
        <v>0.10416666666666667</v>
      </c>
      <c r="Q5" s="8">
        <f>P5*2</f>
        <v>0.20833333333333334</v>
      </c>
      <c r="R5" s="9">
        <v>129</v>
      </c>
    </row>
    <row r="6" spans="1:18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8"/>
      <c r="L6" s="7"/>
      <c r="M6" s="7"/>
      <c r="N6" s="9"/>
      <c r="O6" s="7"/>
      <c r="P6" s="8"/>
      <c r="Q6" s="8"/>
      <c r="R6" s="9"/>
    </row>
    <row r="7" spans="1:18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9"/>
    </row>
    <row r="8" spans="1:18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9"/>
    </row>
    <row r="9" spans="1:18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9"/>
    </row>
    <row r="10" spans="1:18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1712</v>
      </c>
      <c r="F10" s="9">
        <f>SUM(F5:F9)</f>
        <v>256.8</v>
      </c>
      <c r="G10" s="7"/>
      <c r="H10" s="7">
        <f>SUM(H5:H9)</f>
        <v>60</v>
      </c>
      <c r="I10" s="7"/>
      <c r="J10" s="7">
        <f>SUM(J5:J9)</f>
        <v>84</v>
      </c>
      <c r="K10" s="8">
        <f t="shared" ref="K10" si="0">SUM(K5:K9)</f>
        <v>0.20833333333333334</v>
      </c>
      <c r="L10" s="9">
        <f t="shared" ref="L10:R10" si="1">SUM(L5:L9)</f>
        <v>17.12</v>
      </c>
      <c r="M10" s="7">
        <f t="shared" si="1"/>
        <v>1712</v>
      </c>
      <c r="N10" s="9">
        <f>SUM(N5:N9)</f>
        <v>27.16049382716049</v>
      </c>
      <c r="O10" s="7">
        <f>SUM(O5:O9)</f>
        <v>10</v>
      </c>
      <c r="P10" s="8">
        <f>SUM(P5:P9)</f>
        <v>0.10416666666666667</v>
      </c>
      <c r="Q10" s="8">
        <f t="shared" si="1"/>
        <v>0.20833333333333334</v>
      </c>
      <c r="R10" s="9">
        <f t="shared" si="1"/>
        <v>129</v>
      </c>
    </row>
  </sheetData>
  <mergeCells count="19">
    <mergeCell ref="K2:K4"/>
    <mergeCell ref="N2:N4"/>
    <mergeCell ref="L2:L4"/>
    <mergeCell ref="M2:M4"/>
    <mergeCell ref="R2:R4"/>
    <mergeCell ref="O2:O4"/>
    <mergeCell ref="P2:P4"/>
    <mergeCell ref="Q2:Q4"/>
    <mergeCell ref="A1:A4"/>
    <mergeCell ref="B1:B4"/>
    <mergeCell ref="C1:C2"/>
    <mergeCell ref="D1:D4"/>
    <mergeCell ref="E1:E4"/>
    <mergeCell ref="F1:J1"/>
    <mergeCell ref="G2:J2"/>
    <mergeCell ref="I3:J3"/>
    <mergeCell ref="C3:C4"/>
    <mergeCell ref="F3:F4"/>
    <mergeCell ref="G3:H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7381D-9CE0-4CB4-ACB5-825D2BCE309D}">
  <dimension ref="A1:W10"/>
  <sheetViews>
    <sheetView zoomScale="80" zoomScaleNormal="80" workbookViewId="0">
      <selection activeCell="N19" sqref="N19"/>
    </sheetView>
  </sheetViews>
  <sheetFormatPr defaultRowHeight="15" x14ac:dyDescent="0.25"/>
  <cols>
    <col min="1" max="8" width="19.7109375" customWidth="1"/>
    <col min="9" max="10" width="19" customWidth="1"/>
    <col min="11" max="11" width="23" customWidth="1"/>
    <col min="12" max="13" width="19.7109375" customWidth="1"/>
    <col min="14" max="14" width="19.42578125" customWidth="1"/>
    <col min="15" max="23" width="19.7109375" customWidth="1"/>
  </cols>
  <sheetData>
    <row r="1" spans="1:23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3">
        <v>644</v>
      </c>
      <c r="U1" s="3">
        <v>644</v>
      </c>
      <c r="V1" s="3">
        <v>644</v>
      </c>
      <c r="W1" s="3">
        <v>644</v>
      </c>
    </row>
    <row r="2" spans="1:23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130</v>
      </c>
      <c r="R2" s="108" t="s">
        <v>107</v>
      </c>
      <c r="S2" s="108" t="s">
        <v>89</v>
      </c>
      <c r="T2" s="118" t="s">
        <v>109</v>
      </c>
      <c r="U2" s="118" t="s">
        <v>52</v>
      </c>
      <c r="V2" s="108" t="s">
        <v>103</v>
      </c>
      <c r="W2" s="108" t="s">
        <v>125</v>
      </c>
    </row>
    <row r="3" spans="1:23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09"/>
      <c r="S3" s="109"/>
      <c r="T3" s="119"/>
      <c r="U3" s="119"/>
      <c r="V3" s="109"/>
      <c r="W3" s="109"/>
    </row>
    <row r="4" spans="1:23" ht="56.25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10"/>
      <c r="S4" s="110"/>
      <c r="T4" s="120"/>
      <c r="U4" s="120"/>
      <c r="V4" s="110"/>
      <c r="W4" s="110"/>
    </row>
    <row r="5" spans="1:23" ht="18" x14ac:dyDescent="0.25">
      <c r="A5" s="5">
        <v>3200</v>
      </c>
      <c r="B5" s="5">
        <v>3750</v>
      </c>
      <c r="C5" s="6">
        <f>ROUNDUP(ROUND(B5,0)-ROUND(A5,0),0)</f>
        <v>550</v>
      </c>
      <c r="D5" s="50">
        <v>54</v>
      </c>
      <c r="E5" s="6">
        <f>ROUNDUP((C5*D5)/9,0)</f>
        <v>3300</v>
      </c>
      <c r="F5" s="10">
        <f>E5*0.075*2</f>
        <v>495</v>
      </c>
      <c r="G5" s="6">
        <v>1.25</v>
      </c>
      <c r="H5" s="6">
        <f>ROUNDUP(($C5*$D5*(G5/12))/27,0)</f>
        <v>115</v>
      </c>
      <c r="I5" s="6">
        <v>1.75</v>
      </c>
      <c r="J5" s="6">
        <f>ROUNDUP(($C5*$D5*(I5/12))/27,0)</f>
        <v>161</v>
      </c>
      <c r="K5" s="8"/>
      <c r="L5" s="6">
        <f>0.01*M5</f>
        <v>33</v>
      </c>
      <c r="M5" s="6">
        <f>E5</f>
        <v>3300</v>
      </c>
      <c r="N5" s="9"/>
      <c r="O5" s="6">
        <v>23</v>
      </c>
      <c r="P5" s="8">
        <f>C5/5280</f>
        <v>0.10416666666666667</v>
      </c>
      <c r="Q5" s="8">
        <f>P5*2</f>
        <v>0.20833333333333334</v>
      </c>
      <c r="R5" s="8">
        <v>0</v>
      </c>
      <c r="S5" s="9">
        <v>407.89</v>
      </c>
      <c r="T5" s="9">
        <v>227</v>
      </c>
      <c r="U5" s="9">
        <v>6</v>
      </c>
      <c r="V5" s="10">
        <v>237.64999999999998</v>
      </c>
      <c r="W5" s="10">
        <v>102</v>
      </c>
    </row>
    <row r="6" spans="1:23" ht="18" x14ac:dyDescent="0.25">
      <c r="A6" s="5">
        <v>3558</v>
      </c>
      <c r="B6" s="5">
        <v>3750</v>
      </c>
      <c r="C6" s="6">
        <f>ROUNDUP(ROUND(B6,0)-ROUND(A6,0),0)</f>
        <v>192</v>
      </c>
      <c r="D6" s="7"/>
      <c r="E6" s="7"/>
      <c r="F6" s="9"/>
      <c r="G6" s="7"/>
      <c r="H6" s="7"/>
      <c r="I6" s="7"/>
      <c r="J6" s="7"/>
      <c r="K6" s="8">
        <f>2*(C6/5280)</f>
        <v>7.2727272727272724E-2</v>
      </c>
      <c r="L6" s="7"/>
      <c r="M6" s="7"/>
      <c r="N6" s="9">
        <f>2*(C6*2*(4/12)/27)</f>
        <v>9.481481481481481</v>
      </c>
      <c r="O6" s="7"/>
      <c r="P6" s="8"/>
      <c r="Q6" s="8"/>
      <c r="R6" s="8"/>
      <c r="S6" s="9"/>
      <c r="T6" s="9"/>
      <c r="U6" s="9"/>
      <c r="V6" s="9"/>
      <c r="W6" s="9"/>
    </row>
    <row r="7" spans="1:23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8"/>
      <c r="S7" s="9"/>
      <c r="T7" s="9"/>
      <c r="U7" s="9"/>
      <c r="V7" s="9"/>
      <c r="W7" s="9"/>
    </row>
    <row r="8" spans="1:23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8"/>
      <c r="S8" s="9"/>
      <c r="T8" s="9"/>
      <c r="U8" s="9"/>
      <c r="V8" s="9"/>
      <c r="W8" s="9"/>
    </row>
    <row r="9" spans="1:23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8"/>
      <c r="S9" s="9"/>
      <c r="T9" s="9"/>
      <c r="U9" s="9"/>
      <c r="V9" s="9"/>
      <c r="W9" s="9"/>
    </row>
    <row r="10" spans="1:23" ht="18" x14ac:dyDescent="0.25">
      <c r="A10" s="7" t="s">
        <v>23</v>
      </c>
      <c r="B10" s="7"/>
      <c r="C10" s="7">
        <f>SUM(C5:C9)</f>
        <v>742</v>
      </c>
      <c r="D10" s="7"/>
      <c r="E10" s="7">
        <f>SUM(E5:E9)</f>
        <v>3300</v>
      </c>
      <c r="F10" s="9">
        <f>SUM(F5:F9)</f>
        <v>495</v>
      </c>
      <c r="G10" s="7"/>
      <c r="H10" s="7">
        <f>SUM(H5:H9)</f>
        <v>115</v>
      </c>
      <c r="I10" s="7"/>
      <c r="J10" s="7">
        <f>SUM(J5:J9)</f>
        <v>161</v>
      </c>
      <c r="K10" s="8">
        <f t="shared" ref="K10" si="0">SUM(K5:K9)</f>
        <v>7.2727272727272724E-2</v>
      </c>
      <c r="L10" s="9">
        <f t="shared" ref="L10:W10" si="1">SUM(L5:L9)</f>
        <v>33</v>
      </c>
      <c r="M10" s="7">
        <f t="shared" si="1"/>
        <v>3300</v>
      </c>
      <c r="N10" s="9">
        <f>SUM(N5:N9)</f>
        <v>9.481481481481481</v>
      </c>
      <c r="O10" s="7">
        <f>SUM(O5:O9)</f>
        <v>23</v>
      </c>
      <c r="P10" s="8">
        <f>SUM(P5:P9)</f>
        <v>0.10416666666666667</v>
      </c>
      <c r="Q10" s="8">
        <f t="shared" si="1"/>
        <v>0.20833333333333334</v>
      </c>
      <c r="R10" s="8">
        <f t="shared" si="1"/>
        <v>0</v>
      </c>
      <c r="S10" s="9">
        <f t="shared" si="1"/>
        <v>407.89</v>
      </c>
      <c r="T10" s="9">
        <f t="shared" si="1"/>
        <v>227</v>
      </c>
      <c r="U10" s="9">
        <f t="shared" si="1"/>
        <v>6</v>
      </c>
      <c r="V10" s="9">
        <f t="shared" si="1"/>
        <v>237.64999999999998</v>
      </c>
      <c r="W10" s="9">
        <f t="shared" si="1"/>
        <v>102</v>
      </c>
    </row>
  </sheetData>
  <mergeCells count="24">
    <mergeCell ref="W2:W4"/>
    <mergeCell ref="C3:C4"/>
    <mergeCell ref="F3:F4"/>
    <mergeCell ref="G3:H3"/>
    <mergeCell ref="L2:L4"/>
    <mergeCell ref="M2:M4"/>
    <mergeCell ref="P2:P4"/>
    <mergeCell ref="Q2:Q4"/>
    <mergeCell ref="S2:S4"/>
    <mergeCell ref="U2:U4"/>
    <mergeCell ref="F1:J1"/>
    <mergeCell ref="G2:J2"/>
    <mergeCell ref="I3:J3"/>
    <mergeCell ref="V2:V4"/>
    <mergeCell ref="R2:R4"/>
    <mergeCell ref="T2:T4"/>
    <mergeCell ref="O2:O4"/>
    <mergeCell ref="K2:K4"/>
    <mergeCell ref="N2:N4"/>
    <mergeCell ref="A1:A4"/>
    <mergeCell ref="B1:B4"/>
    <mergeCell ref="C1:C2"/>
    <mergeCell ref="D1:D4"/>
    <mergeCell ref="E1:E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0361-D361-453C-B700-399FB03F2B26}">
  <dimension ref="A1:V10"/>
  <sheetViews>
    <sheetView topLeftCell="A2" zoomScale="80" zoomScaleNormal="80" workbookViewId="0">
      <selection activeCell="P21" sqref="P21"/>
    </sheetView>
  </sheetViews>
  <sheetFormatPr defaultRowHeight="15" x14ac:dyDescent="0.25"/>
  <cols>
    <col min="1" max="8" width="19.140625" customWidth="1"/>
    <col min="9" max="10" width="19" customWidth="1"/>
    <col min="11" max="11" width="23" customWidth="1"/>
    <col min="12" max="13" width="19.140625" customWidth="1"/>
    <col min="14" max="14" width="19.42578125" customWidth="1"/>
    <col min="15" max="17" width="19.140625" customWidth="1"/>
    <col min="18" max="18" width="19.5703125" customWidth="1"/>
    <col min="19" max="22" width="19.140625" customWidth="1"/>
  </cols>
  <sheetData>
    <row r="1" spans="1:22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3">
        <v>644</v>
      </c>
      <c r="U1" s="3">
        <v>644</v>
      </c>
      <c r="V1" s="3">
        <v>644</v>
      </c>
    </row>
    <row r="2" spans="1:22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130</v>
      </c>
      <c r="R2" s="108" t="s">
        <v>89</v>
      </c>
      <c r="S2" s="118" t="s">
        <v>109</v>
      </c>
      <c r="T2" s="118" t="s">
        <v>52</v>
      </c>
      <c r="U2" s="108" t="s">
        <v>103</v>
      </c>
      <c r="V2" s="108" t="s">
        <v>125</v>
      </c>
    </row>
    <row r="3" spans="1:22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09"/>
      <c r="S3" s="119"/>
      <c r="T3" s="119"/>
      <c r="U3" s="109"/>
      <c r="V3" s="109"/>
    </row>
    <row r="4" spans="1:22" ht="56.25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10"/>
      <c r="S4" s="120"/>
      <c r="T4" s="120"/>
      <c r="U4" s="110"/>
      <c r="V4" s="110"/>
    </row>
    <row r="5" spans="1:22" ht="18" x14ac:dyDescent="0.25">
      <c r="A5" s="5">
        <v>3750</v>
      </c>
      <c r="B5" s="5">
        <v>4300</v>
      </c>
      <c r="C5" s="6">
        <f>ROUNDUP(ROUND(B5,0)-ROUND(A5,0),0)</f>
        <v>550</v>
      </c>
      <c r="D5" s="7">
        <v>48</v>
      </c>
      <c r="E5" s="6">
        <f>ROUNDUP((C5*D5)/9,0)</f>
        <v>2934</v>
      </c>
      <c r="F5" s="10">
        <f>E5*0.075*2</f>
        <v>440.09999999999997</v>
      </c>
      <c r="G5" s="6">
        <v>1.25</v>
      </c>
      <c r="H5" s="6">
        <f>ROUNDUP(($C5*$D5*(G5/12))/27,0)</f>
        <v>102</v>
      </c>
      <c r="I5" s="6">
        <v>1.75</v>
      </c>
      <c r="J5" s="6">
        <f>ROUNDUP(($C5*$D5*(I5/12))/27,0)</f>
        <v>143</v>
      </c>
      <c r="K5" s="8">
        <f>2*(C5/5280)</f>
        <v>0.20833333333333334</v>
      </c>
      <c r="L5" s="6">
        <f>0.01*M5</f>
        <v>29.34</v>
      </c>
      <c r="M5" s="6">
        <f>E5</f>
        <v>2934</v>
      </c>
      <c r="N5" s="9">
        <f>2*(C5*2*(4/12)/27)</f>
        <v>27.16049382716049</v>
      </c>
      <c r="O5" s="6">
        <v>25</v>
      </c>
      <c r="P5" s="8">
        <v>0.15</v>
      </c>
      <c r="Q5" s="8">
        <f>P5*2</f>
        <v>0.3</v>
      </c>
      <c r="R5" s="9">
        <v>272</v>
      </c>
      <c r="S5" s="9">
        <v>331</v>
      </c>
      <c r="T5" s="9">
        <v>5</v>
      </c>
      <c r="U5" s="10">
        <v>0</v>
      </c>
      <c r="V5" s="10">
        <v>0</v>
      </c>
    </row>
    <row r="6" spans="1:22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8"/>
      <c r="L6" s="7"/>
      <c r="M6" s="7"/>
      <c r="N6" s="9"/>
      <c r="O6" s="7"/>
      <c r="P6" s="8"/>
      <c r="Q6" s="8"/>
      <c r="R6" s="9"/>
      <c r="S6" s="9"/>
      <c r="T6" s="9"/>
      <c r="U6" s="9"/>
      <c r="V6" s="9"/>
    </row>
    <row r="7" spans="1:22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9"/>
      <c r="S7" s="9"/>
      <c r="T7" s="9"/>
      <c r="U7" s="9"/>
      <c r="V7" s="9"/>
    </row>
    <row r="8" spans="1:22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9"/>
      <c r="S8" s="9"/>
      <c r="T8" s="9"/>
      <c r="U8" s="9"/>
      <c r="V8" s="9"/>
    </row>
    <row r="9" spans="1:22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9"/>
      <c r="S9" s="9"/>
      <c r="T9" s="9"/>
      <c r="U9" s="9"/>
      <c r="V9" s="9"/>
    </row>
    <row r="10" spans="1:22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2934</v>
      </c>
      <c r="F10" s="9">
        <f>SUM(F5:F9)</f>
        <v>440.09999999999997</v>
      </c>
      <c r="G10" s="7"/>
      <c r="H10" s="7">
        <f>SUM(H5:H9)</f>
        <v>102</v>
      </c>
      <c r="I10" s="7"/>
      <c r="J10" s="7">
        <f>SUM(J5:J9)</f>
        <v>143</v>
      </c>
      <c r="K10" s="8">
        <f t="shared" ref="K10" si="0">SUM(K5:K9)</f>
        <v>0.20833333333333334</v>
      </c>
      <c r="L10" s="9">
        <f t="shared" ref="L10:V10" si="1">SUM(L5:L9)</f>
        <v>29.34</v>
      </c>
      <c r="M10" s="7">
        <f t="shared" si="1"/>
        <v>2934</v>
      </c>
      <c r="N10" s="9">
        <f>SUM(N5:N9)</f>
        <v>27.16049382716049</v>
      </c>
      <c r="O10" s="7">
        <f>SUM(O5:O9)</f>
        <v>25</v>
      </c>
      <c r="P10" s="8">
        <f>SUM(P5:P9)</f>
        <v>0.15</v>
      </c>
      <c r="Q10" s="8">
        <f t="shared" si="1"/>
        <v>0.3</v>
      </c>
      <c r="R10" s="9">
        <f t="shared" si="1"/>
        <v>272</v>
      </c>
      <c r="S10" s="9">
        <f t="shared" si="1"/>
        <v>331</v>
      </c>
      <c r="T10" s="9">
        <f t="shared" si="1"/>
        <v>5</v>
      </c>
      <c r="U10" s="9">
        <f t="shared" si="1"/>
        <v>0</v>
      </c>
      <c r="V10" s="9">
        <f t="shared" si="1"/>
        <v>0</v>
      </c>
    </row>
  </sheetData>
  <mergeCells count="23">
    <mergeCell ref="U2:U4"/>
    <mergeCell ref="V2:V4"/>
    <mergeCell ref="F3:F4"/>
    <mergeCell ref="G3:H3"/>
    <mergeCell ref="L2:L4"/>
    <mergeCell ref="M2:M4"/>
    <mergeCell ref="P2:P4"/>
    <mergeCell ref="Q2:Q4"/>
    <mergeCell ref="R2:R4"/>
    <mergeCell ref="T2:T4"/>
    <mergeCell ref="S2:S4"/>
    <mergeCell ref="O2:O4"/>
    <mergeCell ref="K2:K4"/>
    <mergeCell ref="N2:N4"/>
    <mergeCell ref="F1:J1"/>
    <mergeCell ref="G2:J2"/>
    <mergeCell ref="I3:J3"/>
    <mergeCell ref="A1:A4"/>
    <mergeCell ref="B1:B4"/>
    <mergeCell ref="C1:C2"/>
    <mergeCell ref="D1:D4"/>
    <mergeCell ref="E1:E4"/>
    <mergeCell ref="C3:C4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F6DA3-C8D8-4D26-A9AA-F7B9A3D87051}">
  <dimension ref="A1:T10"/>
  <sheetViews>
    <sheetView topLeftCell="F1" zoomScale="80" zoomScaleNormal="80" workbookViewId="0">
      <selection activeCell="P5" sqref="P5"/>
    </sheetView>
  </sheetViews>
  <sheetFormatPr defaultRowHeight="15" x14ac:dyDescent="0.25"/>
  <cols>
    <col min="1" max="8" width="19.85546875" customWidth="1"/>
    <col min="9" max="10" width="19" customWidth="1"/>
    <col min="11" max="11" width="23" customWidth="1"/>
    <col min="12" max="13" width="19.85546875" customWidth="1"/>
    <col min="14" max="14" width="19.42578125" customWidth="1"/>
    <col min="15" max="17" width="19.85546875" customWidth="1"/>
    <col min="18" max="18" width="19.42578125" customWidth="1"/>
    <col min="19" max="19" width="19.85546875" customWidth="1"/>
    <col min="20" max="20" width="19.5703125" customWidth="1"/>
  </cols>
  <sheetData>
    <row r="1" spans="1:20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54">
        <v>644</v>
      </c>
    </row>
    <row r="2" spans="1:20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132</v>
      </c>
      <c r="R2" s="108" t="s">
        <v>89</v>
      </c>
      <c r="S2" s="118" t="s">
        <v>52</v>
      </c>
      <c r="T2" s="118" t="s">
        <v>109</v>
      </c>
    </row>
    <row r="3" spans="1:20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09"/>
      <c r="S3" s="119"/>
      <c r="T3" s="119"/>
    </row>
    <row r="4" spans="1:20" ht="33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10"/>
      <c r="S4" s="120"/>
      <c r="T4" s="120"/>
    </row>
    <row r="5" spans="1:20" ht="18" x14ac:dyDescent="0.25">
      <c r="A5" s="5">
        <v>4300</v>
      </c>
      <c r="B5" s="5">
        <v>4850</v>
      </c>
      <c r="C5" s="6">
        <f>ROUNDUP(ROUND(B5,0)-ROUND(A5,0),0)</f>
        <v>550</v>
      </c>
      <c r="D5" s="7">
        <v>45</v>
      </c>
      <c r="E5" s="6">
        <f>ROUNDUP((C5*D5)/9,0)</f>
        <v>2750</v>
      </c>
      <c r="F5" s="10">
        <f>E5*0.075*2</f>
        <v>412.5</v>
      </c>
      <c r="G5" s="6">
        <v>1.25</v>
      </c>
      <c r="H5" s="6">
        <f>ROUNDUP(($C5*$D5*(G5/12))/27,0)</f>
        <v>96</v>
      </c>
      <c r="I5" s="6">
        <v>1.75</v>
      </c>
      <c r="J5" s="6">
        <f>ROUNDUP(($C5*$D5*(I5/12))/27,0)</f>
        <v>134</v>
      </c>
      <c r="K5" s="8">
        <f>2*(C5/5280)</f>
        <v>0.20833333333333334</v>
      </c>
      <c r="L5" s="6">
        <f>0.01*M5</f>
        <v>27.5</v>
      </c>
      <c r="M5" s="6">
        <f>E5</f>
        <v>2750</v>
      </c>
      <c r="N5" s="9">
        <f>2*(C5*2*(4/12)/27)</f>
        <v>27.16049382716049</v>
      </c>
      <c r="O5" s="6">
        <v>16</v>
      </c>
      <c r="P5" s="8">
        <f>(C5/5280)*2</f>
        <v>0.20833333333333334</v>
      </c>
      <c r="Q5" s="8">
        <v>0.21</v>
      </c>
      <c r="R5" s="9">
        <v>68.58</v>
      </c>
      <c r="S5" s="9">
        <v>4</v>
      </c>
      <c r="T5" s="10">
        <v>52</v>
      </c>
    </row>
    <row r="6" spans="1:20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8"/>
      <c r="L6" s="7"/>
      <c r="M6" s="7"/>
      <c r="N6" s="9"/>
      <c r="O6" s="7"/>
      <c r="P6" s="8"/>
      <c r="Q6" s="8"/>
      <c r="R6" s="9"/>
      <c r="S6" s="9"/>
      <c r="T6" s="55"/>
    </row>
    <row r="7" spans="1:20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9"/>
      <c r="S7" s="9"/>
      <c r="T7" s="55"/>
    </row>
    <row r="8" spans="1:20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9"/>
      <c r="S8" s="9"/>
      <c r="T8" s="55"/>
    </row>
    <row r="9" spans="1:20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9"/>
      <c r="S9" s="9"/>
      <c r="T9" s="55"/>
    </row>
    <row r="10" spans="1:20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2750</v>
      </c>
      <c r="F10" s="9">
        <f>SUM(F5:F9)</f>
        <v>412.5</v>
      </c>
      <c r="G10" s="7"/>
      <c r="H10" s="7">
        <f>SUM(H5:H9)</f>
        <v>96</v>
      </c>
      <c r="I10" s="7"/>
      <c r="J10" s="7">
        <f>SUM(J5:J9)</f>
        <v>134</v>
      </c>
      <c r="K10" s="8">
        <f t="shared" ref="K10" si="0">SUM(K5:K9)</f>
        <v>0.20833333333333334</v>
      </c>
      <c r="L10" s="9">
        <f t="shared" ref="L10:S10" si="1">SUM(L5:L9)</f>
        <v>27.5</v>
      </c>
      <c r="M10" s="7">
        <f t="shared" si="1"/>
        <v>2750</v>
      </c>
      <c r="N10" s="9">
        <f>SUM(N5:N9)</f>
        <v>27.16049382716049</v>
      </c>
      <c r="O10" s="7">
        <f>SUM(O5:O9)</f>
        <v>16</v>
      </c>
      <c r="P10" s="8">
        <f>SUM(P5:P9)</f>
        <v>0.20833333333333334</v>
      </c>
      <c r="Q10" s="8">
        <f t="shared" si="1"/>
        <v>0.21</v>
      </c>
      <c r="R10" s="9">
        <f t="shared" si="1"/>
        <v>68.58</v>
      </c>
      <c r="S10" s="9">
        <f t="shared" si="1"/>
        <v>4</v>
      </c>
      <c r="T10" s="9">
        <f>SUM(T5:T9)</f>
        <v>52</v>
      </c>
    </row>
  </sheetData>
  <mergeCells count="21">
    <mergeCell ref="T2:T4"/>
    <mergeCell ref="S2:S4"/>
    <mergeCell ref="O2:O4"/>
    <mergeCell ref="L2:L4"/>
    <mergeCell ref="M2:M4"/>
    <mergeCell ref="P2:P4"/>
    <mergeCell ref="Q2:Q4"/>
    <mergeCell ref="R2:R4"/>
    <mergeCell ref="K2:K4"/>
    <mergeCell ref="N2:N4"/>
    <mergeCell ref="A1:A4"/>
    <mergeCell ref="B1:B4"/>
    <mergeCell ref="C1:C2"/>
    <mergeCell ref="D1:D4"/>
    <mergeCell ref="E1:E4"/>
    <mergeCell ref="C3:C4"/>
    <mergeCell ref="F1:J1"/>
    <mergeCell ref="G2:J2"/>
    <mergeCell ref="I3:J3"/>
    <mergeCell ref="F3:F4"/>
    <mergeCell ref="G3:H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435B7-37A8-4456-A37F-A8BF7D64D956}">
  <dimension ref="A1:U10"/>
  <sheetViews>
    <sheetView topLeftCell="A2" zoomScale="70" zoomScaleNormal="70" workbookViewId="0">
      <selection activeCell="P5" sqref="P5"/>
    </sheetView>
  </sheetViews>
  <sheetFormatPr defaultRowHeight="15" x14ac:dyDescent="0.25"/>
  <cols>
    <col min="1" max="8" width="19.42578125" customWidth="1"/>
    <col min="9" max="10" width="19" customWidth="1"/>
    <col min="11" max="11" width="23" customWidth="1"/>
    <col min="12" max="21" width="19.42578125" customWidth="1"/>
  </cols>
  <sheetData>
    <row r="1" spans="1:21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3">
        <v>644</v>
      </c>
      <c r="U1" s="3">
        <v>644</v>
      </c>
    </row>
    <row r="2" spans="1:21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130</v>
      </c>
      <c r="R2" s="108" t="s">
        <v>89</v>
      </c>
      <c r="S2" s="118" t="s">
        <v>52</v>
      </c>
      <c r="T2" s="108" t="s">
        <v>103</v>
      </c>
      <c r="U2" s="108" t="s">
        <v>125</v>
      </c>
    </row>
    <row r="3" spans="1:21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09"/>
      <c r="S3" s="119"/>
      <c r="T3" s="109"/>
      <c r="U3" s="109"/>
    </row>
    <row r="4" spans="1:21" ht="33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10"/>
      <c r="S4" s="120"/>
      <c r="T4" s="110"/>
      <c r="U4" s="110"/>
    </row>
    <row r="5" spans="1:21" ht="18" x14ac:dyDescent="0.25">
      <c r="A5" s="5">
        <v>4850</v>
      </c>
      <c r="B5" s="5">
        <v>5400</v>
      </c>
      <c r="C5" s="6">
        <f>ROUNDUP(ROUND(B5,0)-ROUND(A5,0),0)</f>
        <v>550</v>
      </c>
      <c r="D5" s="7">
        <v>51</v>
      </c>
      <c r="E5" s="6">
        <f>ROUNDUP((C5*D5)/9,0)</f>
        <v>3117</v>
      </c>
      <c r="F5" s="10">
        <f>E5*0.075*2</f>
        <v>467.54999999999995</v>
      </c>
      <c r="G5" s="6">
        <v>1.25</v>
      </c>
      <c r="H5" s="6">
        <f>ROUNDUP(($C5*$D5*(G5/12))/27,0)</f>
        <v>109</v>
      </c>
      <c r="I5" s="6">
        <v>1.75</v>
      </c>
      <c r="J5" s="6">
        <f>ROUNDUP(($C5*$D5*(I5/12))/27,0)</f>
        <v>152</v>
      </c>
      <c r="K5" s="8">
        <f>2*(C5/5280)</f>
        <v>0.20833333333333334</v>
      </c>
      <c r="L5" s="6">
        <f>0.01*M5</f>
        <v>31.17</v>
      </c>
      <c r="M5" s="6">
        <f>E5</f>
        <v>3117</v>
      </c>
      <c r="N5" s="9">
        <f>2*(C5*2*(4/12)/27)</f>
        <v>27.16049382716049</v>
      </c>
      <c r="O5" s="6">
        <v>17</v>
      </c>
      <c r="P5" s="8">
        <f>C5/5280</f>
        <v>0.10416666666666667</v>
      </c>
      <c r="Q5" s="8">
        <f>P5*2</f>
        <v>0.20833333333333334</v>
      </c>
      <c r="R5" s="9">
        <v>92.77</v>
      </c>
      <c r="S5" s="9">
        <v>6</v>
      </c>
      <c r="T5" s="10">
        <v>119.28</v>
      </c>
      <c r="U5" s="10">
        <v>27</v>
      </c>
    </row>
    <row r="6" spans="1:21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8"/>
      <c r="L6" s="7"/>
      <c r="M6" s="7"/>
      <c r="N6" s="9"/>
      <c r="O6" s="7"/>
      <c r="P6" s="8"/>
      <c r="Q6" s="8"/>
      <c r="R6" s="9"/>
      <c r="S6" s="9"/>
      <c r="T6" s="9"/>
      <c r="U6" s="9"/>
    </row>
    <row r="7" spans="1:21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9"/>
      <c r="S7" s="9"/>
      <c r="T7" s="9"/>
      <c r="U7" s="9"/>
    </row>
    <row r="8" spans="1:21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9"/>
      <c r="S8" s="9"/>
      <c r="T8" s="9"/>
      <c r="U8" s="9"/>
    </row>
    <row r="9" spans="1:21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9"/>
      <c r="S9" s="9"/>
      <c r="T9" s="9"/>
      <c r="U9" s="9"/>
    </row>
    <row r="10" spans="1:21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3117</v>
      </c>
      <c r="F10" s="9">
        <f>SUM(F5:F9)</f>
        <v>467.54999999999995</v>
      </c>
      <c r="G10" s="7"/>
      <c r="H10" s="7">
        <f>SUM(H5:H9)</f>
        <v>109</v>
      </c>
      <c r="I10" s="7"/>
      <c r="J10" s="7">
        <f>SUM(J5:J9)</f>
        <v>152</v>
      </c>
      <c r="K10" s="8">
        <f t="shared" ref="K10" si="0">SUM(K5:K9)</f>
        <v>0.20833333333333334</v>
      </c>
      <c r="L10" s="9">
        <f t="shared" ref="L10:U10" si="1">SUM(L5:L9)</f>
        <v>31.17</v>
      </c>
      <c r="M10" s="7">
        <f t="shared" si="1"/>
        <v>3117</v>
      </c>
      <c r="N10" s="9">
        <f>SUM(N5:N9)</f>
        <v>27.16049382716049</v>
      </c>
      <c r="O10" s="7">
        <f>SUM(O5:O9)</f>
        <v>17</v>
      </c>
      <c r="P10" s="8">
        <f>SUM(P5:P9)</f>
        <v>0.10416666666666667</v>
      </c>
      <c r="Q10" s="8">
        <f t="shared" si="1"/>
        <v>0.20833333333333334</v>
      </c>
      <c r="R10" s="9">
        <f t="shared" si="1"/>
        <v>92.77</v>
      </c>
      <c r="S10" s="9">
        <f t="shared" si="1"/>
        <v>6</v>
      </c>
      <c r="T10" s="9">
        <f t="shared" si="1"/>
        <v>119.28</v>
      </c>
      <c r="U10" s="9">
        <f t="shared" si="1"/>
        <v>27</v>
      </c>
    </row>
  </sheetData>
  <mergeCells count="22">
    <mergeCell ref="F1:J1"/>
    <mergeCell ref="G2:J2"/>
    <mergeCell ref="I3:J3"/>
    <mergeCell ref="T2:T4"/>
    <mergeCell ref="U2:U4"/>
    <mergeCell ref="F3:F4"/>
    <mergeCell ref="G3:H3"/>
    <mergeCell ref="L2:L4"/>
    <mergeCell ref="M2:M4"/>
    <mergeCell ref="P2:P4"/>
    <mergeCell ref="Q2:Q4"/>
    <mergeCell ref="R2:R4"/>
    <mergeCell ref="S2:S4"/>
    <mergeCell ref="O2:O4"/>
    <mergeCell ref="K2:K4"/>
    <mergeCell ref="N2:N4"/>
    <mergeCell ref="A1:A4"/>
    <mergeCell ref="B1:B4"/>
    <mergeCell ref="C1:C2"/>
    <mergeCell ref="D1:D4"/>
    <mergeCell ref="E1:E4"/>
    <mergeCell ref="C3:C4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F2928-D9C6-4C74-9045-3C82541EA6E7}">
  <dimension ref="A1:T10"/>
  <sheetViews>
    <sheetView zoomScale="80" zoomScaleNormal="80" workbookViewId="0">
      <selection activeCell="Q5" sqref="Q5"/>
    </sheetView>
  </sheetViews>
  <sheetFormatPr defaultRowHeight="15" x14ac:dyDescent="0.25"/>
  <cols>
    <col min="1" max="8" width="19.42578125" customWidth="1"/>
    <col min="9" max="10" width="19" customWidth="1"/>
    <col min="11" max="11" width="23" customWidth="1"/>
    <col min="12" max="19" width="19.42578125" customWidth="1"/>
    <col min="20" max="20" width="19.5703125" customWidth="1"/>
  </cols>
  <sheetData>
    <row r="1" spans="1:20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54">
        <v>644</v>
      </c>
    </row>
    <row r="2" spans="1:20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132</v>
      </c>
      <c r="R2" s="108" t="s">
        <v>89</v>
      </c>
      <c r="S2" s="118" t="s">
        <v>52</v>
      </c>
      <c r="T2" s="118" t="s">
        <v>127</v>
      </c>
    </row>
    <row r="3" spans="1:20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09"/>
      <c r="S3" s="119"/>
      <c r="T3" s="119"/>
    </row>
    <row r="4" spans="1:20" ht="33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10"/>
      <c r="S4" s="120"/>
      <c r="T4" s="120"/>
    </row>
    <row r="5" spans="1:20" ht="18" x14ac:dyDescent="0.25">
      <c r="A5" s="5">
        <v>5400</v>
      </c>
      <c r="B5" s="5">
        <v>5950</v>
      </c>
      <c r="C5" s="6">
        <f>ROUNDUP(ROUND(B5,0)-ROUND(A5,0),0)</f>
        <v>550</v>
      </c>
      <c r="D5" s="7">
        <v>40</v>
      </c>
      <c r="E5" s="6">
        <f>ROUNDUP((C5*D5)/9,0)</f>
        <v>2445</v>
      </c>
      <c r="F5" s="10">
        <f>E5*0.075*2</f>
        <v>366.75</v>
      </c>
      <c r="G5" s="6">
        <v>1.25</v>
      </c>
      <c r="H5" s="6">
        <f>ROUNDUP(($C5*$D5*(G5/12))/27,0)</f>
        <v>85</v>
      </c>
      <c r="I5" s="6">
        <v>1.75</v>
      </c>
      <c r="J5" s="6">
        <f>ROUNDUP(($C5*$D5*(I5/12))/27,0)</f>
        <v>119</v>
      </c>
      <c r="K5" s="8">
        <f>2*(C5/5280)</f>
        <v>0.20833333333333334</v>
      </c>
      <c r="L5" s="6">
        <f>0.01*M5</f>
        <v>24.45</v>
      </c>
      <c r="M5" s="6">
        <f>E5</f>
        <v>2445</v>
      </c>
      <c r="N5" s="9">
        <f>2*(C5*2*(4/12)/27)</f>
        <v>27.16049382716049</v>
      </c>
      <c r="O5" s="6">
        <v>16</v>
      </c>
      <c r="P5" s="8">
        <f>C5/5280</f>
        <v>0.10416666666666667</v>
      </c>
      <c r="Q5" s="8">
        <f>P5*2</f>
        <v>0.20833333333333334</v>
      </c>
      <c r="R5" s="9">
        <v>167.73000000000002</v>
      </c>
      <c r="S5" s="9">
        <v>1</v>
      </c>
      <c r="T5" s="10">
        <v>250</v>
      </c>
    </row>
    <row r="6" spans="1:20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8"/>
      <c r="L6" s="7"/>
      <c r="M6" s="7"/>
      <c r="N6" s="9"/>
      <c r="O6" s="7"/>
      <c r="P6" s="8"/>
      <c r="Q6" s="8"/>
      <c r="R6" s="9"/>
      <c r="S6" s="9"/>
      <c r="T6" s="55"/>
    </row>
    <row r="7" spans="1:20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9"/>
      <c r="S7" s="9"/>
      <c r="T7" s="55"/>
    </row>
    <row r="8" spans="1:20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9"/>
      <c r="S8" s="9"/>
      <c r="T8" s="55"/>
    </row>
    <row r="9" spans="1:20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9"/>
      <c r="S9" s="9"/>
      <c r="T9" s="55"/>
    </row>
    <row r="10" spans="1:20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2445</v>
      </c>
      <c r="F10" s="9">
        <f>SUM(F5:F9)</f>
        <v>366.75</v>
      </c>
      <c r="G10" s="7"/>
      <c r="H10" s="7">
        <f>SUM(H5:H9)</f>
        <v>85</v>
      </c>
      <c r="I10" s="7"/>
      <c r="J10" s="7">
        <f t="shared" ref="J10:S10" si="0">SUM(J5:J9)</f>
        <v>119</v>
      </c>
      <c r="K10" s="8">
        <f t="shared" si="0"/>
        <v>0.20833333333333334</v>
      </c>
      <c r="L10" s="9">
        <f t="shared" si="0"/>
        <v>24.45</v>
      </c>
      <c r="M10" s="7">
        <f t="shared" si="0"/>
        <v>2445</v>
      </c>
      <c r="N10" s="9">
        <f>SUM(N5:N9)</f>
        <v>27.16049382716049</v>
      </c>
      <c r="O10" s="7">
        <f>SUM(O5:O9)</f>
        <v>16</v>
      </c>
      <c r="P10" s="8">
        <f t="shared" si="0"/>
        <v>0.10416666666666667</v>
      </c>
      <c r="Q10" s="8">
        <f t="shared" si="0"/>
        <v>0.20833333333333334</v>
      </c>
      <c r="R10" s="9">
        <f t="shared" si="0"/>
        <v>167.73000000000002</v>
      </c>
      <c r="S10" s="9">
        <f t="shared" si="0"/>
        <v>1</v>
      </c>
      <c r="T10" s="9">
        <f>SUM(T5:T9)</f>
        <v>250</v>
      </c>
    </row>
  </sheetData>
  <mergeCells count="21">
    <mergeCell ref="T2:T4"/>
    <mergeCell ref="S2:S4"/>
    <mergeCell ref="O2:O4"/>
    <mergeCell ref="L2:L4"/>
    <mergeCell ref="M2:M4"/>
    <mergeCell ref="P2:P4"/>
    <mergeCell ref="Q2:Q4"/>
    <mergeCell ref="R2:R4"/>
    <mergeCell ref="K2:K4"/>
    <mergeCell ref="N2:N4"/>
    <mergeCell ref="A1:A4"/>
    <mergeCell ref="B1:B4"/>
    <mergeCell ref="C1:C2"/>
    <mergeCell ref="D1:D4"/>
    <mergeCell ref="E1:E4"/>
    <mergeCell ref="C3:C4"/>
    <mergeCell ref="F1:J1"/>
    <mergeCell ref="G2:J2"/>
    <mergeCell ref="I3:J3"/>
    <mergeCell ref="F3:F4"/>
    <mergeCell ref="G3:H3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2823-A5EB-4C21-8D92-838172AA099C}">
  <dimension ref="A1:Q10"/>
  <sheetViews>
    <sheetView zoomScale="75" zoomScaleNormal="75" workbookViewId="0">
      <selection activeCell="O18" sqref="O18"/>
    </sheetView>
  </sheetViews>
  <sheetFormatPr defaultRowHeight="15" x14ac:dyDescent="0.25"/>
  <cols>
    <col min="1" max="8" width="19.140625" customWidth="1"/>
    <col min="9" max="10" width="19" customWidth="1"/>
    <col min="11" max="11" width="23" customWidth="1"/>
    <col min="12" max="13" width="19.140625" customWidth="1"/>
    <col min="14" max="14" width="19.42578125" customWidth="1"/>
    <col min="15" max="17" width="19.140625" customWidth="1"/>
  </cols>
  <sheetData>
    <row r="1" spans="1:17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</row>
    <row r="2" spans="1:17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130</v>
      </c>
    </row>
    <row r="3" spans="1:17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</row>
    <row r="4" spans="1:17" ht="33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</row>
    <row r="5" spans="1:17" ht="18" x14ac:dyDescent="0.25">
      <c r="A5" s="5">
        <v>5950</v>
      </c>
      <c r="B5" s="5">
        <v>6500</v>
      </c>
      <c r="C5" s="6">
        <f>ROUNDUP(ROUND(B5,0)-ROUND(A5,0),0)</f>
        <v>550</v>
      </c>
      <c r="D5" s="7">
        <v>28</v>
      </c>
      <c r="E5" s="6">
        <f>ROUNDUP((C5*D5)/9,0)</f>
        <v>1712</v>
      </c>
      <c r="F5" s="10">
        <f>E5*0.075*2</f>
        <v>256.8</v>
      </c>
      <c r="G5" s="6">
        <v>1.25</v>
      </c>
      <c r="H5" s="6">
        <f>ROUNDUP(($C5*$D5*(G5/12))/27,0)</f>
        <v>60</v>
      </c>
      <c r="I5" s="6">
        <v>1.75</v>
      </c>
      <c r="J5" s="6">
        <f>ROUNDUP(($C5*$D5*(I5/12))/27,0)</f>
        <v>84</v>
      </c>
      <c r="K5" s="8">
        <f>2*(C5/5280)</f>
        <v>0.20833333333333334</v>
      </c>
      <c r="L5" s="6">
        <f>0.01*M5</f>
        <v>17.12</v>
      </c>
      <c r="M5" s="6">
        <f>E5</f>
        <v>1712</v>
      </c>
      <c r="N5" s="9">
        <f>2*(C5*2*(4/12)/27)</f>
        <v>27.16049382716049</v>
      </c>
      <c r="O5" s="6">
        <v>7</v>
      </c>
      <c r="P5" s="8">
        <f>C5/5280</f>
        <v>0.10416666666666667</v>
      </c>
      <c r="Q5" s="8">
        <f>P5*2</f>
        <v>0.20833333333333334</v>
      </c>
    </row>
    <row r="6" spans="1:17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8"/>
      <c r="L6" s="7"/>
      <c r="M6" s="7"/>
      <c r="N6" s="9"/>
      <c r="O6" s="7"/>
      <c r="P6" s="8"/>
      <c r="Q6" s="8"/>
    </row>
    <row r="7" spans="1:17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</row>
    <row r="8" spans="1:17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</row>
    <row r="9" spans="1:17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</row>
    <row r="10" spans="1:17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1712</v>
      </c>
      <c r="F10" s="9">
        <f>SUM(F5:F9)</f>
        <v>256.8</v>
      </c>
      <c r="G10" s="7"/>
      <c r="H10" s="7">
        <f>SUM(H5:H9)</f>
        <v>60</v>
      </c>
      <c r="I10" s="7"/>
      <c r="J10" s="7">
        <f>SUM(J5:J9)</f>
        <v>84</v>
      </c>
      <c r="K10" s="8">
        <f t="shared" ref="K10" si="0">SUM(K5:K9)</f>
        <v>0.20833333333333334</v>
      </c>
      <c r="L10" s="9">
        <f t="shared" ref="L10:Q10" si="1">SUM(L5:L9)</f>
        <v>17.12</v>
      </c>
      <c r="M10" s="7">
        <f t="shared" si="1"/>
        <v>1712</v>
      </c>
      <c r="N10" s="9">
        <f>SUM(N5:N9)</f>
        <v>27.16049382716049</v>
      </c>
      <c r="O10" s="7">
        <f>SUM(O5:O9)</f>
        <v>7</v>
      </c>
      <c r="P10" s="8">
        <f>SUM(P5:P9)</f>
        <v>0.10416666666666667</v>
      </c>
      <c r="Q10" s="8">
        <f t="shared" si="1"/>
        <v>0.20833333333333334</v>
      </c>
    </row>
  </sheetData>
  <mergeCells count="18">
    <mergeCell ref="P2:P4"/>
    <mergeCell ref="Q2:Q4"/>
    <mergeCell ref="O2:O4"/>
    <mergeCell ref="K2:K4"/>
    <mergeCell ref="N2:N4"/>
    <mergeCell ref="L2:L4"/>
    <mergeCell ref="M2:M4"/>
    <mergeCell ref="A1:A4"/>
    <mergeCell ref="B1:B4"/>
    <mergeCell ref="C1:C2"/>
    <mergeCell ref="D1:D4"/>
    <mergeCell ref="E1:E4"/>
    <mergeCell ref="C3:C4"/>
    <mergeCell ref="F1:J1"/>
    <mergeCell ref="G2:J2"/>
    <mergeCell ref="I3:J3"/>
    <mergeCell ref="F3:F4"/>
    <mergeCell ref="G3:H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1FA9C-D7E6-46EF-8052-36F7B85BE6A4}">
  <dimension ref="A1:Q10"/>
  <sheetViews>
    <sheetView zoomScale="75" zoomScaleNormal="75" workbookViewId="0">
      <selection activeCell="T20" sqref="T20"/>
    </sheetView>
  </sheetViews>
  <sheetFormatPr defaultRowHeight="15" x14ac:dyDescent="0.25"/>
  <cols>
    <col min="1" max="10" width="19" customWidth="1"/>
    <col min="11" max="11" width="23" customWidth="1"/>
    <col min="12" max="13" width="19" customWidth="1"/>
    <col min="14" max="14" width="19.42578125" customWidth="1"/>
    <col min="15" max="17" width="19" customWidth="1"/>
  </cols>
  <sheetData>
    <row r="1" spans="1:17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</row>
    <row r="2" spans="1:17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132</v>
      </c>
    </row>
    <row r="3" spans="1:17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</row>
    <row r="4" spans="1:17" ht="33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</row>
    <row r="5" spans="1:17" ht="18" x14ac:dyDescent="0.25">
      <c r="A5" s="5">
        <v>6500</v>
      </c>
      <c r="B5" s="5">
        <v>7050</v>
      </c>
      <c r="C5" s="6">
        <f>ROUNDUP(ROUND(B5,0)-ROUND(A5,0),0)</f>
        <v>550</v>
      </c>
      <c r="D5" s="7">
        <v>29</v>
      </c>
      <c r="E5" s="6">
        <f>ROUNDUP((C5*D5)/9,0)</f>
        <v>1773</v>
      </c>
      <c r="F5" s="10">
        <f>E5*0.075*2</f>
        <v>265.95</v>
      </c>
      <c r="G5" s="6">
        <v>1.25</v>
      </c>
      <c r="H5" s="6">
        <f>ROUNDUP(($C5*$D5*(G5/12))/27,0)</f>
        <v>62</v>
      </c>
      <c r="I5" s="6">
        <v>1.75</v>
      </c>
      <c r="J5" s="6">
        <f>ROUNDUP(($C5*$D5*(I5/12))/27,0)</f>
        <v>87</v>
      </c>
      <c r="K5" s="8">
        <f>2*(C5/5280)</f>
        <v>0.20833333333333334</v>
      </c>
      <c r="L5" s="6">
        <f>0.01*M5</f>
        <v>17.73</v>
      </c>
      <c r="M5" s="6">
        <f>E5</f>
        <v>1773</v>
      </c>
      <c r="N5" s="9">
        <f>2*(C5*2*(4/12)/27)</f>
        <v>27.16049382716049</v>
      </c>
      <c r="O5" s="6">
        <v>12</v>
      </c>
      <c r="P5" s="8">
        <f>C5/5280</f>
        <v>0.10416666666666667</v>
      </c>
      <c r="Q5" s="8">
        <f>P5*2</f>
        <v>0.20833333333333334</v>
      </c>
    </row>
    <row r="6" spans="1:17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8"/>
      <c r="L6" s="7"/>
      <c r="M6" s="7"/>
      <c r="N6" s="9"/>
      <c r="O6" s="7"/>
      <c r="P6" s="8"/>
      <c r="Q6" s="8"/>
    </row>
    <row r="7" spans="1:17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</row>
    <row r="8" spans="1:17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</row>
    <row r="9" spans="1:17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</row>
    <row r="10" spans="1:17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1773</v>
      </c>
      <c r="F10" s="9">
        <f>SUM(F5:F9)</f>
        <v>265.95</v>
      </c>
      <c r="G10" s="7"/>
      <c r="H10" s="7">
        <f>SUM(H5:H9)</f>
        <v>62</v>
      </c>
      <c r="I10" s="7"/>
      <c r="J10" s="7">
        <f>SUM(J5:J9)</f>
        <v>87</v>
      </c>
      <c r="K10" s="8">
        <f t="shared" ref="K10" si="0">SUM(K5:K9)</f>
        <v>0.20833333333333334</v>
      </c>
      <c r="L10" s="9">
        <f t="shared" ref="L10:Q10" si="1">SUM(L5:L9)</f>
        <v>17.73</v>
      </c>
      <c r="M10" s="7">
        <f t="shared" si="1"/>
        <v>1773</v>
      </c>
      <c r="N10" s="9">
        <f>SUM(N5:N9)</f>
        <v>27.16049382716049</v>
      </c>
      <c r="O10" s="7">
        <f>SUM(O5:O9)</f>
        <v>12</v>
      </c>
      <c r="P10" s="8">
        <f>SUM(P5:P9)</f>
        <v>0.10416666666666667</v>
      </c>
      <c r="Q10" s="8">
        <f t="shared" si="1"/>
        <v>0.20833333333333334</v>
      </c>
    </row>
  </sheetData>
  <mergeCells count="18">
    <mergeCell ref="Q2:Q4"/>
    <mergeCell ref="O2:O4"/>
    <mergeCell ref="F1:J1"/>
    <mergeCell ref="G2:J2"/>
    <mergeCell ref="I3:J3"/>
    <mergeCell ref="F3:F4"/>
    <mergeCell ref="G3:H3"/>
    <mergeCell ref="K2:K4"/>
    <mergeCell ref="N2:N4"/>
    <mergeCell ref="L2:L4"/>
    <mergeCell ref="M2:M4"/>
    <mergeCell ref="P2:P4"/>
    <mergeCell ref="A1:A4"/>
    <mergeCell ref="B1:B4"/>
    <mergeCell ref="C1:C2"/>
    <mergeCell ref="D1:D4"/>
    <mergeCell ref="E1:E4"/>
    <mergeCell ref="C3:C4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C61E0-0084-45CC-AAB7-07F8CD58C7C0}">
  <dimension ref="A1:R10"/>
  <sheetViews>
    <sheetView topLeftCell="B1" zoomScale="80" zoomScaleNormal="80" workbookViewId="0">
      <selection activeCell="Q2" sqref="Q2:Q4"/>
    </sheetView>
  </sheetViews>
  <sheetFormatPr defaultRowHeight="15" x14ac:dyDescent="0.25"/>
  <cols>
    <col min="1" max="10" width="19" customWidth="1"/>
    <col min="11" max="11" width="23" customWidth="1"/>
    <col min="12" max="13" width="19" customWidth="1"/>
    <col min="14" max="14" width="19.42578125" customWidth="1"/>
    <col min="15" max="18" width="19" customWidth="1"/>
  </cols>
  <sheetData>
    <row r="1" spans="1:18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</row>
    <row r="2" spans="1:18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130</v>
      </c>
      <c r="R2" s="118" t="s">
        <v>109</v>
      </c>
    </row>
    <row r="3" spans="1:18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19"/>
    </row>
    <row r="4" spans="1:18" ht="33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20"/>
    </row>
    <row r="5" spans="1:18" ht="18" x14ac:dyDescent="0.25">
      <c r="A5" s="5">
        <v>7050</v>
      </c>
      <c r="B5" s="5">
        <v>7600</v>
      </c>
      <c r="C5" s="6">
        <f>ROUNDUP(ROUND(B5,0)-ROUND(A5,0),0)</f>
        <v>550</v>
      </c>
      <c r="D5" s="7">
        <v>27</v>
      </c>
      <c r="E5" s="6">
        <f>ROUNDUP((C5*D5)/9,0)</f>
        <v>1650</v>
      </c>
      <c r="F5" s="10">
        <f>E5*0.075*2</f>
        <v>247.5</v>
      </c>
      <c r="G5" s="6">
        <v>1.25</v>
      </c>
      <c r="H5" s="6">
        <f>ROUNDUP(($C5*$D5*(G5/12))/27,0)</f>
        <v>58</v>
      </c>
      <c r="I5" s="6">
        <v>1.75</v>
      </c>
      <c r="J5" s="6">
        <f>ROUNDUP(($C5*$D5*(I5/12))/27,0)</f>
        <v>81</v>
      </c>
      <c r="K5" s="8">
        <f>2*(C5/5280)</f>
        <v>0.20833333333333334</v>
      </c>
      <c r="L5" s="6">
        <f>0.01*M5</f>
        <v>16.5</v>
      </c>
      <c r="M5" s="6">
        <f>E5</f>
        <v>1650</v>
      </c>
      <c r="N5" s="9">
        <f>2*(C5*2*(4/12)/27)</f>
        <v>27.16049382716049</v>
      </c>
      <c r="O5" s="6">
        <v>8</v>
      </c>
      <c r="P5" s="8">
        <f>C5/5280</f>
        <v>0.10416666666666667</v>
      </c>
      <c r="Q5" s="8">
        <f>P5*2</f>
        <v>0.20833333333333334</v>
      </c>
      <c r="R5" s="9">
        <v>5.9</v>
      </c>
    </row>
    <row r="6" spans="1:18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8"/>
      <c r="L6" s="7"/>
      <c r="M6" s="7"/>
      <c r="N6" s="9"/>
      <c r="O6" s="7"/>
      <c r="P6" s="8"/>
      <c r="Q6" s="8"/>
      <c r="R6" s="9"/>
    </row>
    <row r="7" spans="1:18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9"/>
    </row>
    <row r="8" spans="1:18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9"/>
    </row>
    <row r="9" spans="1:18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9"/>
    </row>
    <row r="10" spans="1:18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1650</v>
      </c>
      <c r="F10" s="9">
        <f>SUM(F5:F9)</f>
        <v>247.5</v>
      </c>
      <c r="G10" s="7"/>
      <c r="H10" s="7">
        <f>SUM(H5:H9)</f>
        <v>58</v>
      </c>
      <c r="I10" s="7"/>
      <c r="J10" s="7">
        <f>SUM(J5:J9)</f>
        <v>81</v>
      </c>
      <c r="K10" s="8">
        <f t="shared" ref="K10" si="0">SUM(K5:K9)</f>
        <v>0.20833333333333334</v>
      </c>
      <c r="L10" s="9">
        <f t="shared" ref="L10:R10" si="1">SUM(L5:L9)</f>
        <v>16.5</v>
      </c>
      <c r="M10" s="7">
        <f t="shared" si="1"/>
        <v>1650</v>
      </c>
      <c r="N10" s="9">
        <f>SUM(N5:N9)</f>
        <v>27.16049382716049</v>
      </c>
      <c r="O10" s="7">
        <f>SUM(O5:O9)</f>
        <v>8</v>
      </c>
      <c r="P10" s="8">
        <f>SUM(P5:P9)</f>
        <v>0.10416666666666667</v>
      </c>
      <c r="Q10" s="8">
        <f t="shared" si="1"/>
        <v>0.20833333333333334</v>
      </c>
      <c r="R10" s="9">
        <f t="shared" si="1"/>
        <v>5.9</v>
      </c>
    </row>
  </sheetData>
  <mergeCells count="19">
    <mergeCell ref="L2:L4"/>
    <mergeCell ref="M2:M4"/>
    <mergeCell ref="P2:P4"/>
    <mergeCell ref="Q2:Q4"/>
    <mergeCell ref="R2:R4"/>
    <mergeCell ref="O2:O4"/>
    <mergeCell ref="N2:N4"/>
    <mergeCell ref="K2:K4"/>
    <mergeCell ref="A1:A4"/>
    <mergeCell ref="B1:B4"/>
    <mergeCell ref="C1:C2"/>
    <mergeCell ref="D1:D4"/>
    <mergeCell ref="E1:E4"/>
    <mergeCell ref="C3:C4"/>
    <mergeCell ref="F1:J1"/>
    <mergeCell ref="G2:J2"/>
    <mergeCell ref="I3:J3"/>
    <mergeCell ref="F3:F4"/>
    <mergeCell ref="G3:H3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7A4BB-842F-421B-ACD2-F758927E9D60}">
  <dimension ref="A1:T10"/>
  <sheetViews>
    <sheetView topLeftCell="H1" zoomScale="80" zoomScaleNormal="80" workbookViewId="0">
      <selection activeCell="S18" sqref="S18"/>
    </sheetView>
  </sheetViews>
  <sheetFormatPr defaultRowHeight="15" x14ac:dyDescent="0.25"/>
  <cols>
    <col min="1" max="8" width="19.28515625" customWidth="1"/>
    <col min="9" max="10" width="19" customWidth="1"/>
    <col min="11" max="11" width="23" customWidth="1"/>
    <col min="12" max="13" width="19.28515625" customWidth="1"/>
    <col min="14" max="14" width="19.42578125" customWidth="1"/>
    <col min="15" max="17" width="19.28515625" customWidth="1"/>
    <col min="18" max="18" width="19.42578125" customWidth="1"/>
    <col min="19" max="20" width="19.28515625" customWidth="1"/>
  </cols>
  <sheetData>
    <row r="1" spans="1:20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3">
        <v>644</v>
      </c>
    </row>
    <row r="2" spans="1:20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130</v>
      </c>
      <c r="R2" s="108" t="s">
        <v>89</v>
      </c>
      <c r="S2" s="118" t="s">
        <v>109</v>
      </c>
      <c r="T2" s="118" t="s">
        <v>52</v>
      </c>
    </row>
    <row r="3" spans="1:20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09"/>
      <c r="S3" s="119"/>
      <c r="T3" s="119"/>
    </row>
    <row r="4" spans="1:20" ht="33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10"/>
      <c r="S4" s="120"/>
      <c r="T4" s="120"/>
    </row>
    <row r="5" spans="1:20" ht="18" x14ac:dyDescent="0.25">
      <c r="A5" s="5">
        <v>7600</v>
      </c>
      <c r="B5" s="5">
        <v>8150</v>
      </c>
      <c r="C5" s="6">
        <f>ROUNDUP(ROUND(B5,0)-ROUND(A5,0),0)</f>
        <v>550</v>
      </c>
      <c r="D5" s="7">
        <v>37</v>
      </c>
      <c r="E5" s="6">
        <f>ROUNDUP((C5*D5)/9,0)</f>
        <v>2262</v>
      </c>
      <c r="F5" s="10">
        <f>E5*0.075*2</f>
        <v>339.3</v>
      </c>
      <c r="G5" s="6">
        <v>1.25</v>
      </c>
      <c r="H5" s="6">
        <f>ROUNDUP(($C5*$D5*(G5/12))/27,0)</f>
        <v>79</v>
      </c>
      <c r="I5" s="6">
        <v>1.75</v>
      </c>
      <c r="J5" s="6">
        <f>ROUNDUP(($C5*$D5*(I5/12))/27,0)</f>
        <v>110</v>
      </c>
      <c r="K5" s="8">
        <f>2*(C5/5280)</f>
        <v>0.20833333333333334</v>
      </c>
      <c r="L5" s="6">
        <f>0.01*M5</f>
        <v>22.62</v>
      </c>
      <c r="M5" s="6">
        <f>E5</f>
        <v>2262</v>
      </c>
      <c r="N5" s="9">
        <f>2*(C5*2*(4/12)/27)</f>
        <v>27.16049382716049</v>
      </c>
      <c r="O5" s="6">
        <v>17</v>
      </c>
      <c r="P5" s="8">
        <f>C5/5280</f>
        <v>0.10416666666666667</v>
      </c>
      <c r="Q5" s="8">
        <f>P5*2</f>
        <v>0.20833333333333334</v>
      </c>
      <c r="R5" s="8">
        <v>43</v>
      </c>
      <c r="S5" s="9">
        <v>356.66349999999989</v>
      </c>
      <c r="T5" s="9">
        <v>1</v>
      </c>
    </row>
    <row r="6" spans="1:20" ht="18" x14ac:dyDescent="0.25">
      <c r="A6" s="5"/>
      <c r="B6" s="5"/>
      <c r="C6" s="6"/>
      <c r="D6" s="7"/>
      <c r="E6" s="6"/>
      <c r="F6" s="10"/>
      <c r="G6" s="6"/>
      <c r="H6" s="6"/>
      <c r="I6" s="6"/>
      <c r="J6" s="6"/>
      <c r="K6" s="8"/>
      <c r="L6" s="6"/>
      <c r="M6" s="6"/>
      <c r="N6" s="9"/>
      <c r="O6" s="6"/>
      <c r="P6" s="8"/>
      <c r="Q6" s="8"/>
      <c r="R6" s="9"/>
      <c r="S6" s="9"/>
      <c r="T6" s="9"/>
    </row>
    <row r="7" spans="1:20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9"/>
      <c r="S7" s="9"/>
      <c r="T7" s="9"/>
    </row>
    <row r="8" spans="1:20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9"/>
      <c r="S8" s="9"/>
      <c r="T8" s="9"/>
    </row>
    <row r="9" spans="1:20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9"/>
      <c r="S9" s="9"/>
      <c r="T9" s="9"/>
    </row>
    <row r="10" spans="1:20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2262</v>
      </c>
      <c r="F10" s="9">
        <f>SUM(F5:F9)</f>
        <v>339.3</v>
      </c>
      <c r="G10" s="7"/>
      <c r="H10" s="7">
        <f>SUM(H5:H9)</f>
        <v>79</v>
      </c>
      <c r="I10" s="7"/>
      <c r="J10" s="7">
        <f t="shared" ref="J10:T10" si="0">SUM(J5:J9)</f>
        <v>110</v>
      </c>
      <c r="K10" s="8">
        <f t="shared" si="0"/>
        <v>0.20833333333333334</v>
      </c>
      <c r="L10" s="9">
        <f t="shared" si="0"/>
        <v>22.62</v>
      </c>
      <c r="M10" s="7">
        <f t="shared" si="0"/>
        <v>2262</v>
      </c>
      <c r="N10" s="9">
        <f>SUM(N5:N9)</f>
        <v>27.16049382716049</v>
      </c>
      <c r="O10" s="7">
        <f>SUM(O5:O9)</f>
        <v>17</v>
      </c>
      <c r="P10" s="8">
        <f t="shared" si="0"/>
        <v>0.10416666666666667</v>
      </c>
      <c r="Q10" s="8">
        <f t="shared" si="0"/>
        <v>0.20833333333333334</v>
      </c>
      <c r="R10" s="9">
        <f t="shared" si="0"/>
        <v>43</v>
      </c>
      <c r="S10" s="9">
        <f t="shared" si="0"/>
        <v>356.66349999999989</v>
      </c>
      <c r="T10" s="9">
        <f t="shared" si="0"/>
        <v>1</v>
      </c>
    </row>
  </sheetData>
  <mergeCells count="21">
    <mergeCell ref="F1:J1"/>
    <mergeCell ref="A1:A4"/>
    <mergeCell ref="B1:B4"/>
    <mergeCell ref="C1:C2"/>
    <mergeCell ref="D1:D4"/>
    <mergeCell ref="E1:E4"/>
    <mergeCell ref="C3:C4"/>
    <mergeCell ref="F3:F4"/>
    <mergeCell ref="G3:H3"/>
    <mergeCell ref="T2:T4"/>
    <mergeCell ref="G2:J2"/>
    <mergeCell ref="I3:J3"/>
    <mergeCell ref="S2:S4"/>
    <mergeCell ref="O2:O4"/>
    <mergeCell ref="L2:L4"/>
    <mergeCell ref="M2:M4"/>
    <mergeCell ref="P2:P4"/>
    <mergeCell ref="Q2:Q4"/>
    <mergeCell ref="R2:R4"/>
    <mergeCell ref="K2:K4"/>
    <mergeCell ref="N2:N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6"/>
  <sheetViews>
    <sheetView zoomScaleNormal="100" workbookViewId="0">
      <selection activeCell="P24" sqref="P24"/>
    </sheetView>
  </sheetViews>
  <sheetFormatPr defaultRowHeight="15" x14ac:dyDescent="0.25"/>
  <cols>
    <col min="1" max="1" width="42.42578125" bestFit="1" customWidth="1"/>
    <col min="9" max="11" width="9.5703125" bestFit="1" customWidth="1"/>
    <col min="12" max="12" width="9.5703125" customWidth="1"/>
    <col min="13" max="18" width="10.5703125" customWidth="1"/>
  </cols>
  <sheetData>
    <row r="1" spans="1:19" ht="15" customHeight="1" x14ac:dyDescent="0.25">
      <c r="A1" s="69" t="s">
        <v>0</v>
      </c>
      <c r="B1" s="72" t="s">
        <v>10</v>
      </c>
      <c r="C1" s="72" t="s">
        <v>11</v>
      </c>
      <c r="D1" s="72" t="s">
        <v>12</v>
      </c>
      <c r="E1" s="72" t="s">
        <v>13</v>
      </c>
      <c r="F1" s="72" t="s">
        <v>105</v>
      </c>
      <c r="G1" s="72" t="s">
        <v>1</v>
      </c>
      <c r="H1" s="32"/>
      <c r="I1" s="72" t="s">
        <v>40</v>
      </c>
      <c r="J1" s="75" t="s">
        <v>41</v>
      </c>
      <c r="K1" s="72" t="s">
        <v>42</v>
      </c>
      <c r="L1" s="72" t="s">
        <v>110</v>
      </c>
      <c r="M1" s="72" t="s">
        <v>89</v>
      </c>
      <c r="N1" s="72" t="s">
        <v>108</v>
      </c>
      <c r="O1" s="72" t="s">
        <v>110</v>
      </c>
      <c r="P1" s="72" t="s">
        <v>52</v>
      </c>
      <c r="Q1" s="72" t="s">
        <v>103</v>
      </c>
      <c r="R1" s="72" t="s">
        <v>53</v>
      </c>
      <c r="S1" s="72" t="s">
        <v>14</v>
      </c>
    </row>
    <row r="2" spans="1:19" x14ac:dyDescent="0.25">
      <c r="A2" s="70"/>
      <c r="B2" s="73"/>
      <c r="C2" s="73"/>
      <c r="D2" s="73"/>
      <c r="E2" s="73"/>
      <c r="F2" s="73"/>
      <c r="G2" s="73"/>
      <c r="H2" s="33"/>
      <c r="I2" s="73"/>
      <c r="J2" s="76"/>
      <c r="K2" s="73"/>
      <c r="L2" s="73"/>
      <c r="M2" s="73"/>
      <c r="N2" s="73"/>
      <c r="O2" s="73"/>
      <c r="P2" s="73"/>
      <c r="Q2" s="73"/>
      <c r="R2" s="73"/>
      <c r="S2" s="73"/>
    </row>
    <row r="3" spans="1:19" ht="15" customHeight="1" x14ac:dyDescent="0.25">
      <c r="A3" s="70"/>
      <c r="B3" s="73"/>
      <c r="C3" s="73"/>
      <c r="D3" s="73"/>
      <c r="E3" s="73"/>
      <c r="F3" s="73"/>
      <c r="G3" s="73"/>
      <c r="H3" s="33"/>
      <c r="I3" s="73"/>
      <c r="J3" s="76"/>
      <c r="K3" s="73"/>
      <c r="L3" s="73"/>
      <c r="M3" s="73"/>
      <c r="N3" s="73"/>
      <c r="O3" s="73"/>
      <c r="P3" s="73"/>
      <c r="Q3" s="73"/>
      <c r="R3" s="73"/>
      <c r="S3" s="73"/>
    </row>
    <row r="4" spans="1:19" x14ac:dyDescent="0.25">
      <c r="A4" s="70"/>
      <c r="B4" s="73"/>
      <c r="C4" s="73"/>
      <c r="D4" s="73"/>
      <c r="E4" s="73"/>
      <c r="F4" s="73"/>
      <c r="G4" s="73"/>
      <c r="H4" s="33"/>
      <c r="I4" s="73"/>
      <c r="J4" s="76"/>
      <c r="K4" s="73"/>
      <c r="L4" s="73"/>
      <c r="M4" s="73"/>
      <c r="N4" s="73"/>
      <c r="O4" s="73"/>
      <c r="P4" s="73"/>
      <c r="Q4" s="73"/>
      <c r="R4" s="73"/>
      <c r="S4" s="73"/>
    </row>
    <row r="5" spans="1:19" x14ac:dyDescent="0.25">
      <c r="A5" s="70"/>
      <c r="B5" s="73"/>
      <c r="C5" s="73"/>
      <c r="D5" s="73"/>
      <c r="E5" s="73"/>
      <c r="F5" s="73"/>
      <c r="G5" s="73"/>
      <c r="H5" s="33"/>
      <c r="I5" s="73"/>
      <c r="J5" s="76"/>
      <c r="K5" s="73"/>
      <c r="L5" s="73"/>
      <c r="M5" s="73"/>
      <c r="N5" s="73"/>
      <c r="O5" s="73"/>
      <c r="P5" s="73"/>
      <c r="Q5" s="73"/>
      <c r="R5" s="73"/>
      <c r="S5" s="73"/>
    </row>
    <row r="6" spans="1:19" x14ac:dyDescent="0.25">
      <c r="A6" s="70"/>
      <c r="B6" s="73"/>
      <c r="C6" s="73"/>
      <c r="D6" s="73"/>
      <c r="E6" s="73"/>
      <c r="F6" s="73"/>
      <c r="G6" s="73"/>
      <c r="H6" s="33"/>
      <c r="I6" s="73"/>
      <c r="J6" s="76"/>
      <c r="K6" s="73"/>
      <c r="L6" s="73"/>
      <c r="M6" s="73"/>
      <c r="N6" s="73"/>
      <c r="O6" s="73"/>
      <c r="P6" s="73"/>
      <c r="Q6" s="73"/>
      <c r="R6" s="73"/>
      <c r="S6" s="73"/>
    </row>
    <row r="7" spans="1:19" ht="21.75" customHeight="1" x14ac:dyDescent="0.25">
      <c r="A7" s="71"/>
      <c r="B7" s="74"/>
      <c r="C7" s="74"/>
      <c r="D7" s="74"/>
      <c r="E7" s="74"/>
      <c r="F7" s="74"/>
      <c r="G7" s="74"/>
      <c r="H7" s="34"/>
      <c r="I7" s="74"/>
      <c r="J7" s="77"/>
      <c r="K7" s="74"/>
      <c r="L7" s="74"/>
      <c r="M7" s="74"/>
      <c r="N7" s="74"/>
      <c r="O7" s="74"/>
      <c r="P7" s="74"/>
      <c r="Q7" s="74"/>
      <c r="R7" s="74"/>
      <c r="S7" s="74"/>
    </row>
    <row r="8" spans="1:19" ht="18" x14ac:dyDescent="0.35">
      <c r="A8" s="35" t="s">
        <v>2</v>
      </c>
      <c r="B8" s="9">
        <v>254</v>
      </c>
      <c r="C8" s="9">
        <v>407</v>
      </c>
      <c r="D8" s="9">
        <v>407</v>
      </c>
      <c r="E8" s="9">
        <v>441</v>
      </c>
      <c r="F8" s="9">
        <v>441</v>
      </c>
      <c r="G8" s="9">
        <v>614</v>
      </c>
      <c r="H8" s="9"/>
      <c r="I8" s="9">
        <v>644</v>
      </c>
      <c r="J8" s="45">
        <v>644</v>
      </c>
      <c r="K8" s="9">
        <v>644</v>
      </c>
      <c r="L8" s="9">
        <v>644</v>
      </c>
      <c r="M8" s="9">
        <v>644</v>
      </c>
      <c r="N8" s="9">
        <v>644</v>
      </c>
      <c r="O8" s="9">
        <v>644</v>
      </c>
      <c r="P8" s="9">
        <v>644</v>
      </c>
      <c r="Q8" s="9">
        <v>644</v>
      </c>
      <c r="R8" s="9">
        <v>644</v>
      </c>
      <c r="S8" s="9" t="s">
        <v>5</v>
      </c>
    </row>
    <row r="9" spans="1:19" ht="18" x14ac:dyDescent="0.35">
      <c r="A9" s="35" t="s">
        <v>3</v>
      </c>
      <c r="B9" s="7" t="s">
        <v>9</v>
      </c>
      <c r="C9" s="7" t="s">
        <v>15</v>
      </c>
      <c r="D9" s="7" t="s">
        <v>15</v>
      </c>
      <c r="E9" s="7" t="s">
        <v>7</v>
      </c>
      <c r="F9" s="7" t="s">
        <v>7</v>
      </c>
      <c r="G9" s="7" t="s">
        <v>8</v>
      </c>
      <c r="H9" s="7"/>
      <c r="I9" s="7" t="s">
        <v>34</v>
      </c>
      <c r="J9" s="46" t="s">
        <v>34</v>
      </c>
      <c r="K9" s="7" t="s">
        <v>34</v>
      </c>
      <c r="L9" s="7" t="s">
        <v>112</v>
      </c>
      <c r="M9" s="7" t="s">
        <v>112</v>
      </c>
      <c r="N9" s="7" t="s">
        <v>112</v>
      </c>
      <c r="O9" s="7" t="s">
        <v>112</v>
      </c>
      <c r="P9" s="7" t="s">
        <v>51</v>
      </c>
      <c r="Q9" s="7" t="s">
        <v>112</v>
      </c>
      <c r="R9" s="7" t="s">
        <v>112</v>
      </c>
      <c r="S9" s="7" t="s">
        <v>8</v>
      </c>
    </row>
    <row r="10" spans="1:19" ht="18" x14ac:dyDescent="0.35">
      <c r="A10" s="35" t="s">
        <v>4</v>
      </c>
      <c r="B10" s="31"/>
      <c r="C10" s="31"/>
      <c r="D10" s="31"/>
      <c r="E10" s="31"/>
      <c r="F10" s="31"/>
      <c r="G10" s="31">
        <v>1</v>
      </c>
      <c r="H10" s="31"/>
      <c r="I10" s="31"/>
      <c r="J10" s="47"/>
      <c r="K10" s="31"/>
      <c r="L10" s="31"/>
      <c r="M10" s="31"/>
      <c r="N10" s="31"/>
      <c r="O10" s="31"/>
      <c r="P10" s="31"/>
      <c r="Q10" s="31"/>
      <c r="R10" s="31"/>
      <c r="S10" s="31">
        <v>1</v>
      </c>
    </row>
    <row r="11" spans="1:19" ht="18" x14ac:dyDescent="0.35">
      <c r="A11" s="35" t="s">
        <v>61</v>
      </c>
      <c r="B11" s="31">
        <f>'Plan 1'!E10</f>
        <v>800</v>
      </c>
      <c r="C11" s="42">
        <f>'Plan 1'!$F$10</f>
        <v>120</v>
      </c>
      <c r="D11" s="31">
        <f>C11</f>
        <v>120</v>
      </c>
      <c r="E11" s="42">
        <f>'Plan 1'!$H$10</f>
        <v>28</v>
      </c>
      <c r="F11" s="42">
        <f>'Plan 1'!$J$10</f>
        <v>39</v>
      </c>
      <c r="G11" s="31"/>
      <c r="H11" s="36">
        <f t="shared" ref="H11:H23" si="0">SUM(I11:J11)</f>
        <v>1.2500000000000001E-2</v>
      </c>
      <c r="I11" s="36">
        <f>'Plan 1'!P10</f>
        <v>1.2500000000000001E-2</v>
      </c>
      <c r="J11" s="48">
        <v>0</v>
      </c>
      <c r="K11" s="36" t="e">
        <f>'Plan 1'!#REF!</f>
        <v>#REF!</v>
      </c>
      <c r="L11" s="36">
        <f>'Plan 1'!S$10</f>
        <v>45.47</v>
      </c>
      <c r="M11" s="36">
        <f>'Plan 1'!R$10</f>
        <v>350</v>
      </c>
      <c r="N11" s="36"/>
      <c r="O11" s="36">
        <f>'Plan 1'!S$10</f>
        <v>45.47</v>
      </c>
      <c r="P11" s="42">
        <f>'Plan 1'!T$10</f>
        <v>2</v>
      </c>
      <c r="Q11" s="36" t="e">
        <f>'Plan 1'!#REF!</f>
        <v>#REF!</v>
      </c>
      <c r="R11" s="36">
        <f>'Plan 1'!U$10</f>
        <v>47</v>
      </c>
      <c r="S11" s="35"/>
    </row>
    <row r="12" spans="1:19" ht="18" x14ac:dyDescent="0.35">
      <c r="A12" s="35" t="s">
        <v>62</v>
      </c>
      <c r="B12" s="31">
        <f>'Plan 2'!E10</f>
        <v>3973</v>
      </c>
      <c r="C12" s="42">
        <f>'Plan 2'!$F$10</f>
        <v>595.94999999999993</v>
      </c>
      <c r="D12" s="31">
        <f>C12</f>
        <v>595.94999999999993</v>
      </c>
      <c r="E12" s="42">
        <f>'Plan 2'!$H$10</f>
        <v>138</v>
      </c>
      <c r="F12" s="42">
        <f>'Plan 2'!$J$10</f>
        <v>194</v>
      </c>
      <c r="G12" s="31"/>
      <c r="H12" s="36">
        <f t="shared" si="0"/>
        <v>0.10416666666666667</v>
      </c>
      <c r="I12" s="36">
        <f>'Plan 2'!P10</f>
        <v>0.10416666666666667</v>
      </c>
      <c r="J12" s="48">
        <v>0</v>
      </c>
      <c r="K12" s="36" t="e">
        <f>'Plan 2'!#REF!</f>
        <v>#REF!</v>
      </c>
      <c r="L12" s="36">
        <f>'Plan 2'!T$10</f>
        <v>18.829999999999998</v>
      </c>
      <c r="M12" s="36">
        <f>'Plan 2'!S$10</f>
        <v>430</v>
      </c>
      <c r="N12" s="36"/>
      <c r="O12" s="36">
        <f>'Plan 2'!T$10</f>
        <v>18.829999999999998</v>
      </c>
      <c r="P12" s="42">
        <f>'Plan 2'!U$10</f>
        <v>8</v>
      </c>
      <c r="Q12" s="36">
        <f>'Plan 2'!V$10</f>
        <v>88</v>
      </c>
      <c r="R12" s="36">
        <f>'Plan 2'!W$10</f>
        <v>18.2</v>
      </c>
      <c r="S12" s="36"/>
    </row>
    <row r="13" spans="1:19" ht="18" x14ac:dyDescent="0.35">
      <c r="A13" s="35" t="s">
        <v>63</v>
      </c>
      <c r="B13" s="31">
        <f>'Plan 3'!E10</f>
        <v>3362</v>
      </c>
      <c r="C13" s="42">
        <f>'Plan 3'!$F$10</f>
        <v>504.29999999999995</v>
      </c>
      <c r="D13" s="31">
        <f t="shared" ref="D13:D24" si="1">C13</f>
        <v>504.29999999999995</v>
      </c>
      <c r="E13" s="42">
        <f>'Plan 3'!$H$10</f>
        <v>117</v>
      </c>
      <c r="F13" s="42">
        <f>'Plan 3'!$J$10</f>
        <v>164</v>
      </c>
      <c r="G13" s="31"/>
      <c r="H13" s="36">
        <f t="shared" si="0"/>
        <v>0.10416666666666667</v>
      </c>
      <c r="I13" s="36">
        <f>'Plan 3'!P10</f>
        <v>0.10416666666666667</v>
      </c>
      <c r="J13" s="48">
        <v>0</v>
      </c>
      <c r="K13" s="36">
        <f>'Plan 3'!$Q$10</f>
        <v>0.03</v>
      </c>
      <c r="L13" s="36"/>
      <c r="M13" s="36">
        <f>'Plan 3'!S$10</f>
        <v>175</v>
      </c>
      <c r="N13" s="36"/>
      <c r="O13" s="36" t="e">
        <f>'Plan 12'!#REF!</f>
        <v>#REF!</v>
      </c>
      <c r="P13" s="42">
        <f>'Plan 3'!U$10</f>
        <v>4</v>
      </c>
      <c r="Q13" s="36">
        <f>'Plan 3'!W$10</f>
        <v>65.760000000000005</v>
      </c>
      <c r="R13" s="36" t="e">
        <f>'Plan 3'!#REF!</f>
        <v>#REF!</v>
      </c>
      <c r="S13" s="31"/>
    </row>
    <row r="14" spans="1:19" ht="18" x14ac:dyDescent="0.35">
      <c r="A14" s="35" t="s">
        <v>64</v>
      </c>
      <c r="B14" s="31">
        <f>'Plan 4'!$E$10</f>
        <v>1712</v>
      </c>
      <c r="C14" s="42">
        <f>'Plan 4'!$F$10</f>
        <v>256.8</v>
      </c>
      <c r="D14" s="31">
        <f t="shared" si="1"/>
        <v>256.8</v>
      </c>
      <c r="E14" s="42">
        <f>'Plan 4'!$H$10</f>
        <v>60</v>
      </c>
      <c r="F14" s="42">
        <f>'Plan 4'!$J$10</f>
        <v>84</v>
      </c>
      <c r="G14" s="31"/>
      <c r="H14" s="36">
        <f t="shared" si="0"/>
        <v>0.10416666666666667</v>
      </c>
      <c r="I14" s="36">
        <f>'Plan 4'!P10</f>
        <v>0.10416666666666667</v>
      </c>
      <c r="J14" s="48">
        <v>0</v>
      </c>
      <c r="K14" s="36">
        <f>'Plan 4'!$Q$10</f>
        <v>0.20833333333333334</v>
      </c>
      <c r="L14" s="36"/>
      <c r="M14" s="36" t="e">
        <f>'Plan 4'!#REF!</f>
        <v>#REF!</v>
      </c>
      <c r="N14" s="36"/>
      <c r="O14" s="36" t="e">
        <f>'Plan 12'!#REF!</f>
        <v>#REF!</v>
      </c>
      <c r="P14" s="42" t="e">
        <f>'Plan 4'!#REF!</f>
        <v>#REF!</v>
      </c>
      <c r="Q14" s="36" t="e">
        <f>'Plan 4'!#REF!</f>
        <v>#REF!</v>
      </c>
      <c r="R14" s="36" t="e">
        <f>'Plan 4'!#REF!</f>
        <v>#REF!</v>
      </c>
      <c r="S14" s="31"/>
    </row>
    <row r="15" spans="1:19" ht="18" x14ac:dyDescent="0.35">
      <c r="A15" s="35" t="s">
        <v>65</v>
      </c>
      <c r="B15" s="31">
        <f>'Plan 5'!$E$10</f>
        <v>3300</v>
      </c>
      <c r="C15" s="42">
        <f>'Plan 5'!$F$10</f>
        <v>495</v>
      </c>
      <c r="D15" s="31">
        <f t="shared" si="1"/>
        <v>495</v>
      </c>
      <c r="E15" s="42">
        <f>'Plan 5'!$H$10</f>
        <v>115</v>
      </c>
      <c r="F15" s="42">
        <f>'Plan 5'!$J$10</f>
        <v>161</v>
      </c>
      <c r="G15" s="31"/>
      <c r="H15" s="36">
        <f t="shared" si="0"/>
        <v>0.10416666666666667</v>
      </c>
      <c r="I15" s="36">
        <f>'Plan 5'!P10</f>
        <v>0.10416666666666667</v>
      </c>
      <c r="J15" s="48">
        <v>0</v>
      </c>
      <c r="K15" s="36">
        <f>'Plan 5'!$Q$10</f>
        <v>0.20833333333333334</v>
      </c>
      <c r="L15" s="36"/>
      <c r="M15" s="36">
        <f>'Plan 5'!S$10</f>
        <v>407.89</v>
      </c>
      <c r="N15" s="36"/>
      <c r="O15" s="36" t="e">
        <f>'Plan 12'!#REF!</f>
        <v>#REF!</v>
      </c>
      <c r="P15" s="42">
        <f>'Plan 5'!U$10</f>
        <v>6</v>
      </c>
      <c r="Q15" s="36">
        <f>'Plan 5'!V$10</f>
        <v>237.64999999999998</v>
      </c>
      <c r="R15" s="36">
        <f>'Plan 5'!W$10</f>
        <v>102</v>
      </c>
      <c r="S15" s="31"/>
    </row>
    <row r="16" spans="1:19" ht="18" x14ac:dyDescent="0.35">
      <c r="A16" s="35" t="s">
        <v>66</v>
      </c>
      <c r="B16" s="31">
        <f>'Plan 6'!$E$10</f>
        <v>2934</v>
      </c>
      <c r="C16" s="42">
        <f>'Plan 6'!$F$10</f>
        <v>440.09999999999997</v>
      </c>
      <c r="D16" s="31">
        <f t="shared" si="1"/>
        <v>440.09999999999997</v>
      </c>
      <c r="E16" s="42">
        <f>'Plan 6'!$H$10</f>
        <v>102</v>
      </c>
      <c r="F16" s="42">
        <f>'Plan 6'!$J$10</f>
        <v>143</v>
      </c>
      <c r="G16" s="31"/>
      <c r="H16" s="36">
        <f t="shared" si="0"/>
        <v>0.15</v>
      </c>
      <c r="I16" s="36">
        <f>'Plan 6'!P10</f>
        <v>0.15</v>
      </c>
      <c r="J16" s="48">
        <v>0</v>
      </c>
      <c r="K16" s="36">
        <f>'Plan 6'!$Q$10</f>
        <v>0.3</v>
      </c>
      <c r="L16" s="36"/>
      <c r="M16" s="36">
        <f>'Plan 6'!T$10</f>
        <v>5</v>
      </c>
      <c r="N16" s="36"/>
      <c r="O16" s="36" t="e">
        <f>'Plan 12'!#REF!</f>
        <v>#REF!</v>
      </c>
      <c r="P16" s="42">
        <f>'Plan 6'!T$10</f>
        <v>5</v>
      </c>
      <c r="Q16" s="36">
        <f>'Plan 6'!U$10</f>
        <v>0</v>
      </c>
      <c r="R16" s="36">
        <f>'Plan 6'!V$10</f>
        <v>0</v>
      </c>
      <c r="S16" s="31"/>
    </row>
    <row r="17" spans="1:19" ht="18" x14ac:dyDescent="0.35">
      <c r="A17" s="35" t="s">
        <v>67</v>
      </c>
      <c r="B17" s="31">
        <f>'Plan 7'!$E$10</f>
        <v>2750</v>
      </c>
      <c r="C17" s="42">
        <f>'Plan 7'!$F$10</f>
        <v>412.5</v>
      </c>
      <c r="D17" s="31">
        <f t="shared" si="1"/>
        <v>412.5</v>
      </c>
      <c r="E17" s="42">
        <f>'Plan 7'!$H$10</f>
        <v>96</v>
      </c>
      <c r="F17" s="42">
        <f>'Plan 7'!$J$10</f>
        <v>134</v>
      </c>
      <c r="G17" s="31"/>
      <c r="H17" s="36">
        <f t="shared" si="0"/>
        <v>0.20833333333333334</v>
      </c>
      <c r="I17" s="36">
        <f>'Plan 7'!P10</f>
        <v>0.20833333333333334</v>
      </c>
      <c r="J17" s="48">
        <v>0</v>
      </c>
      <c r="K17" s="36">
        <f>'Plan 7'!$Q$10</f>
        <v>0.21</v>
      </c>
      <c r="L17" s="36"/>
      <c r="M17" s="36">
        <f>'Plan 7'!S$10</f>
        <v>4</v>
      </c>
      <c r="N17" s="36"/>
      <c r="O17" s="36" t="e">
        <f>'Plan 12'!#REF!</f>
        <v>#REF!</v>
      </c>
      <c r="P17" s="42">
        <f>'Plan 7'!S$10</f>
        <v>4</v>
      </c>
      <c r="Q17" s="36" t="e">
        <f>'Plan 7'!#REF!</f>
        <v>#REF!</v>
      </c>
      <c r="R17" s="36" t="e">
        <f>'Plan 7'!#REF!</f>
        <v>#REF!</v>
      </c>
      <c r="S17" s="31"/>
    </row>
    <row r="18" spans="1:19" ht="18" x14ac:dyDescent="0.35">
      <c r="A18" s="35" t="s">
        <v>106</v>
      </c>
      <c r="B18" s="31">
        <f>'Plan 8'!$E$10</f>
        <v>3117</v>
      </c>
      <c r="C18" s="42">
        <f>'Plan 8'!$F$10</f>
        <v>467.54999999999995</v>
      </c>
      <c r="D18" s="31">
        <f t="shared" si="1"/>
        <v>467.54999999999995</v>
      </c>
      <c r="E18" s="42">
        <f>'Plan 8'!$H$10</f>
        <v>109</v>
      </c>
      <c r="F18" s="42">
        <f>'Plan 8'!$J$10</f>
        <v>152</v>
      </c>
      <c r="G18" s="31"/>
      <c r="H18" s="36">
        <f t="shared" si="0"/>
        <v>0.10416666666666667</v>
      </c>
      <c r="I18" s="36">
        <f>'Plan 8'!P10</f>
        <v>0.10416666666666667</v>
      </c>
      <c r="J18" s="48">
        <v>0</v>
      </c>
      <c r="K18" s="36">
        <f>'Plan 8'!$Q$10</f>
        <v>0.20833333333333334</v>
      </c>
      <c r="L18" s="36"/>
      <c r="M18" s="36">
        <f>'Plan 8'!S$10</f>
        <v>6</v>
      </c>
      <c r="N18" s="36"/>
      <c r="O18" s="36" t="e">
        <f>'Plan 12'!#REF!</f>
        <v>#REF!</v>
      </c>
      <c r="P18" s="42">
        <f>'Plan 8'!S$10</f>
        <v>6</v>
      </c>
      <c r="Q18" s="36">
        <f>'Plan 8'!T$10</f>
        <v>119.28</v>
      </c>
      <c r="R18" s="36">
        <f>'Plan 8'!U$10</f>
        <v>27</v>
      </c>
      <c r="S18" s="31"/>
    </row>
    <row r="19" spans="1:19" ht="18" x14ac:dyDescent="0.35">
      <c r="A19" s="35" t="s">
        <v>68</v>
      </c>
      <c r="B19" s="31">
        <f>'Plan 9'!$E$10</f>
        <v>2445</v>
      </c>
      <c r="C19" s="42">
        <f>'Plan 9'!$F$10</f>
        <v>366.75</v>
      </c>
      <c r="D19" s="31">
        <f t="shared" si="1"/>
        <v>366.75</v>
      </c>
      <c r="E19" s="42">
        <f>'Plan 9'!$H$10</f>
        <v>85</v>
      </c>
      <c r="F19" s="42">
        <f>'Plan 9'!$J$10</f>
        <v>119</v>
      </c>
      <c r="G19" s="31"/>
      <c r="H19" s="36">
        <f t="shared" si="0"/>
        <v>0.10416666666666667</v>
      </c>
      <c r="I19" s="36">
        <f>'Plan 9'!P10</f>
        <v>0.10416666666666667</v>
      </c>
      <c r="J19" s="48">
        <v>0</v>
      </c>
      <c r="K19" s="36">
        <f>'Plan 9'!$Q$10</f>
        <v>0.20833333333333334</v>
      </c>
      <c r="L19" s="36"/>
      <c r="M19" s="36">
        <f>'Plan 9'!S$10</f>
        <v>1</v>
      </c>
      <c r="N19" s="36"/>
      <c r="O19" s="36" t="e">
        <f>'Plan 12'!#REF!</f>
        <v>#REF!</v>
      </c>
      <c r="P19" s="42">
        <f>'Plan 9'!S$10</f>
        <v>1</v>
      </c>
      <c r="Q19" s="36" t="e">
        <f>'Plan 9'!#REF!</f>
        <v>#REF!</v>
      </c>
      <c r="R19" s="36" t="e">
        <f>'Plan 9'!#REF!</f>
        <v>#REF!</v>
      </c>
      <c r="S19" s="31"/>
    </row>
    <row r="20" spans="1:19" ht="18" x14ac:dyDescent="0.35">
      <c r="A20" s="35" t="s">
        <v>69</v>
      </c>
      <c r="B20" s="31">
        <f>'Plan 10'!$E$10</f>
        <v>1712</v>
      </c>
      <c r="C20" s="42">
        <f>'Plan 10'!$F$10</f>
        <v>256.8</v>
      </c>
      <c r="D20" s="31">
        <f t="shared" si="1"/>
        <v>256.8</v>
      </c>
      <c r="E20" s="42">
        <f>'Plan 10'!$H$10</f>
        <v>60</v>
      </c>
      <c r="F20" s="42">
        <f>'Plan 10'!$J$10</f>
        <v>84</v>
      </c>
      <c r="G20" s="31"/>
      <c r="H20" s="36">
        <f t="shared" si="0"/>
        <v>0.10416666666666667</v>
      </c>
      <c r="I20" s="36">
        <f>'Plan 10'!P10</f>
        <v>0.10416666666666667</v>
      </c>
      <c r="J20" s="48">
        <v>0</v>
      </c>
      <c r="K20" s="36">
        <f>'Plan 10'!$Q$10</f>
        <v>0.20833333333333334</v>
      </c>
      <c r="L20" s="36"/>
      <c r="M20" s="36" t="e">
        <f>'Plan 10'!#REF!</f>
        <v>#REF!</v>
      </c>
      <c r="N20" s="36"/>
      <c r="O20" s="36" t="e">
        <f>'Plan 12'!#REF!</f>
        <v>#REF!</v>
      </c>
      <c r="P20" s="42" t="e">
        <f>'Plan 10'!#REF!</f>
        <v>#REF!</v>
      </c>
      <c r="Q20" s="36" t="e">
        <f>'Plan 10'!#REF!</f>
        <v>#REF!</v>
      </c>
      <c r="R20" s="36" t="e">
        <f>'Plan 10'!#REF!</f>
        <v>#REF!</v>
      </c>
      <c r="S20" s="31"/>
    </row>
    <row r="21" spans="1:19" ht="18" x14ac:dyDescent="0.35">
      <c r="A21" s="35" t="s">
        <v>70</v>
      </c>
      <c r="B21" s="31">
        <f>'Plan 11'!$E$10</f>
        <v>1773</v>
      </c>
      <c r="C21" s="42">
        <f>'Plan 11'!$F$10</f>
        <v>265.95</v>
      </c>
      <c r="D21" s="31">
        <f t="shared" si="1"/>
        <v>265.95</v>
      </c>
      <c r="E21" s="42">
        <f>'Plan 11'!$H$10</f>
        <v>62</v>
      </c>
      <c r="F21" s="42">
        <f>'Plan 11'!$J$10</f>
        <v>87</v>
      </c>
      <c r="G21" s="31"/>
      <c r="H21" s="36" t="e">
        <f t="shared" si="0"/>
        <v>#REF!</v>
      </c>
      <c r="I21" s="36">
        <f>'Plan 11'!P10</f>
        <v>0.10416666666666667</v>
      </c>
      <c r="J21" s="48" t="e">
        <f>#REF!</f>
        <v>#REF!</v>
      </c>
      <c r="K21" s="36">
        <f>'Plan 11'!$Q$10</f>
        <v>0.20833333333333334</v>
      </c>
      <c r="L21" s="36"/>
      <c r="M21" s="36" t="e">
        <f>'Plan 11'!#REF!</f>
        <v>#REF!</v>
      </c>
      <c r="N21" s="36"/>
      <c r="O21" s="36" t="e">
        <f>'Plan 12'!#REF!</f>
        <v>#REF!</v>
      </c>
      <c r="P21" s="42" t="e">
        <f>'Plan 11'!#REF!</f>
        <v>#REF!</v>
      </c>
      <c r="Q21" s="36" t="e">
        <f>'Plan 11'!#REF!</f>
        <v>#REF!</v>
      </c>
      <c r="R21" s="36" t="e">
        <f>'Plan 11'!#REF!</f>
        <v>#REF!</v>
      </c>
      <c r="S21" s="31"/>
    </row>
    <row r="22" spans="1:19" ht="18" x14ac:dyDescent="0.35">
      <c r="A22" s="35" t="s">
        <v>71</v>
      </c>
      <c r="B22" s="31">
        <f>'Plan 12'!$E$10</f>
        <v>1650</v>
      </c>
      <c r="C22" s="42">
        <f>'Plan 12'!$F$10</f>
        <v>247.5</v>
      </c>
      <c r="D22" s="31">
        <f t="shared" si="1"/>
        <v>247.5</v>
      </c>
      <c r="E22" s="42">
        <f>'Plan 12'!$H$10</f>
        <v>58</v>
      </c>
      <c r="F22" s="42">
        <f>'Plan 12'!$J$10</f>
        <v>81</v>
      </c>
      <c r="G22" s="31"/>
      <c r="H22" s="36" t="e">
        <f t="shared" si="0"/>
        <v>#REF!</v>
      </c>
      <c r="I22" s="36">
        <f>'Plan 12'!P10</f>
        <v>0.10416666666666667</v>
      </c>
      <c r="J22" s="48" t="e">
        <f>#REF!</f>
        <v>#REF!</v>
      </c>
      <c r="K22" s="36">
        <f>'Plan 12'!$Q$10</f>
        <v>0.20833333333333334</v>
      </c>
      <c r="L22" s="36"/>
      <c r="M22" s="36" t="e">
        <f>'Plan 12'!#REF!</f>
        <v>#REF!</v>
      </c>
      <c r="N22" s="36">
        <f>'Plan 12'!R$10</f>
        <v>5.9</v>
      </c>
      <c r="O22" s="36" t="e">
        <f>'Plan 12'!#REF!</f>
        <v>#REF!</v>
      </c>
      <c r="P22" s="42" t="e">
        <f>'Plan 12'!#REF!</f>
        <v>#REF!</v>
      </c>
      <c r="Q22" s="36" t="e">
        <f>'Plan 12'!#REF!</f>
        <v>#REF!</v>
      </c>
      <c r="R22" s="36" t="e">
        <f>'Plan 12'!#REF!</f>
        <v>#REF!</v>
      </c>
      <c r="S22" s="31"/>
    </row>
    <row r="23" spans="1:19" ht="18" x14ac:dyDescent="0.35">
      <c r="A23" s="35" t="s">
        <v>72</v>
      </c>
      <c r="B23" s="31">
        <f>'Plan 13'!$E$10</f>
        <v>2262</v>
      </c>
      <c r="C23" s="42">
        <f>'Plan 13'!$F$10</f>
        <v>339.3</v>
      </c>
      <c r="D23" s="31">
        <f t="shared" si="1"/>
        <v>339.3</v>
      </c>
      <c r="E23" s="42">
        <f>'Plan 13'!$H$10</f>
        <v>79</v>
      </c>
      <c r="F23" s="42">
        <f>'Plan 13'!$J$10</f>
        <v>110</v>
      </c>
      <c r="G23" s="31"/>
      <c r="H23" s="36" t="e">
        <f t="shared" si="0"/>
        <v>#REF!</v>
      </c>
      <c r="I23" s="36">
        <f>'Plan 13'!P10</f>
        <v>0.10416666666666667</v>
      </c>
      <c r="J23" s="48" t="e">
        <f>#REF!</f>
        <v>#REF!</v>
      </c>
      <c r="K23" s="36">
        <f>'Plan 13'!$Q$10</f>
        <v>0.20833333333333334</v>
      </c>
      <c r="L23" s="36"/>
      <c r="M23" s="36">
        <f>'Plan 13'!R$10</f>
        <v>43</v>
      </c>
      <c r="N23" s="36">
        <f>'Plan 13'!S$10</f>
        <v>356.66349999999989</v>
      </c>
      <c r="O23" s="36" t="e">
        <f>'Plan 12'!#REF!</f>
        <v>#REF!</v>
      </c>
      <c r="P23" s="42">
        <f>'Plan 13'!T$10</f>
        <v>1</v>
      </c>
      <c r="Q23" s="36" t="e">
        <f>'Plan 13'!#REF!</f>
        <v>#REF!</v>
      </c>
      <c r="R23" s="36" t="e">
        <f>'Plan 13'!#REF!</f>
        <v>#REF!</v>
      </c>
      <c r="S23" s="31"/>
    </row>
    <row r="24" spans="1:19" ht="18" x14ac:dyDescent="0.35">
      <c r="A24" s="35" t="s">
        <v>111</v>
      </c>
      <c r="B24" s="31">
        <f>'Plan 14'!$E$10</f>
        <v>856</v>
      </c>
      <c r="C24" s="42">
        <f>'Plan 14'!$F$10</f>
        <v>128.4</v>
      </c>
      <c r="D24" s="31">
        <f t="shared" si="1"/>
        <v>128.4</v>
      </c>
      <c r="E24" s="42">
        <f>'Plan 14'!$H$10</f>
        <v>30</v>
      </c>
      <c r="F24" s="42">
        <f>'Plan 14'!$J$10</f>
        <v>42</v>
      </c>
      <c r="G24" s="31"/>
      <c r="H24" s="36"/>
      <c r="I24" s="36">
        <f>'Plan 14'!P10</f>
        <v>3.3901515151515155E-2</v>
      </c>
      <c r="J24" s="48"/>
      <c r="K24" s="36">
        <f>'Plan 14'!$Q$10</f>
        <v>6.7803030303030309E-2</v>
      </c>
      <c r="L24" s="36"/>
      <c r="M24" s="36">
        <f>'Plan 14'!S$10</f>
        <v>1</v>
      </c>
      <c r="N24" s="36"/>
      <c r="O24" s="36" t="e">
        <f>'Plan 12'!#REF!</f>
        <v>#REF!</v>
      </c>
      <c r="P24" s="42">
        <f>'Plan 14'!S$10</f>
        <v>1</v>
      </c>
      <c r="Q24" s="36" t="e">
        <f>'Plan 14'!#REF!</f>
        <v>#REF!</v>
      </c>
      <c r="R24" s="36">
        <f>'Plan 14'!T$10</f>
        <v>26.5</v>
      </c>
      <c r="S24" s="31"/>
    </row>
    <row r="25" spans="1:19" ht="18" x14ac:dyDescent="0.35">
      <c r="A25" s="35"/>
      <c r="B25" s="31"/>
      <c r="C25" s="31"/>
      <c r="D25" s="31"/>
      <c r="E25" s="31"/>
      <c r="F25" s="31"/>
      <c r="G25" s="31"/>
      <c r="H25" s="36"/>
      <c r="I25" s="36"/>
      <c r="J25" s="48"/>
      <c r="K25" s="36"/>
      <c r="L25" s="36"/>
      <c r="M25" s="36"/>
      <c r="N25" s="36"/>
      <c r="O25" s="36"/>
      <c r="P25" s="36"/>
      <c r="Q25" s="36"/>
      <c r="R25" s="36"/>
      <c r="S25" s="31"/>
    </row>
    <row r="26" spans="1:19" ht="18" x14ac:dyDescent="0.35">
      <c r="A26" s="35" t="s">
        <v>16</v>
      </c>
      <c r="B26" s="31">
        <f t="shared" ref="B26:G26" si="2">SUM(B10:B23)</f>
        <v>31790</v>
      </c>
      <c r="C26" s="31">
        <f t="shared" si="2"/>
        <v>4768.5</v>
      </c>
      <c r="D26" s="31">
        <f t="shared" si="2"/>
        <v>4768.5</v>
      </c>
      <c r="E26" s="31">
        <f t="shared" si="2"/>
        <v>1109</v>
      </c>
      <c r="F26" s="31">
        <f t="shared" si="2"/>
        <v>1552</v>
      </c>
      <c r="G26" s="31">
        <f t="shared" si="2"/>
        <v>1</v>
      </c>
      <c r="H26" s="36" t="e">
        <f>SUM(I26:J26)</f>
        <v>#REF!</v>
      </c>
      <c r="I26" s="36">
        <f>SUM(I10:I23)</f>
        <v>1.4125000000000003</v>
      </c>
      <c r="J26" s="48" t="e">
        <f>SUM(J10:J23)</f>
        <v>#REF!</v>
      </c>
      <c r="K26" s="36" t="e">
        <f t="shared" ref="K26:R26" si="3">SUM(K10:K24)</f>
        <v>#REF!</v>
      </c>
      <c r="L26" s="36">
        <f t="shared" si="3"/>
        <v>64.3</v>
      </c>
      <c r="M26" s="36" t="e">
        <f t="shared" si="3"/>
        <v>#REF!</v>
      </c>
      <c r="N26" s="36">
        <f t="shared" si="3"/>
        <v>362.56349999999986</v>
      </c>
      <c r="O26" s="36" t="e">
        <f t="shared" si="3"/>
        <v>#REF!</v>
      </c>
      <c r="P26" s="36" t="e">
        <f t="shared" si="3"/>
        <v>#REF!</v>
      </c>
      <c r="Q26" s="36" t="e">
        <f t="shared" si="3"/>
        <v>#REF!</v>
      </c>
      <c r="R26" s="36" t="e">
        <f t="shared" si="3"/>
        <v>#REF!</v>
      </c>
      <c r="S26" s="31">
        <f>SUM(S10:S23)</f>
        <v>1</v>
      </c>
    </row>
  </sheetData>
  <mergeCells count="18">
    <mergeCell ref="O1:O7"/>
    <mergeCell ref="P1:P7"/>
    <mergeCell ref="A1:A7"/>
    <mergeCell ref="B1:B7"/>
    <mergeCell ref="S1:S7"/>
    <mergeCell ref="G1:G7"/>
    <mergeCell ref="E1:E7"/>
    <mergeCell ref="D1:D7"/>
    <mergeCell ref="C1:C7"/>
    <mergeCell ref="K1:K7"/>
    <mergeCell ref="J1:J7"/>
    <mergeCell ref="I1:I7"/>
    <mergeCell ref="F1:F7"/>
    <mergeCell ref="M1:M7"/>
    <mergeCell ref="R1:R7"/>
    <mergeCell ref="Q1:Q7"/>
    <mergeCell ref="L1:L7"/>
    <mergeCell ref="N1:N7"/>
  </mergeCells>
  <phoneticPr fontId="5" type="noConversion"/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E380F-F907-4491-A2E2-650C92B2B306}">
  <dimension ref="A1:T10"/>
  <sheetViews>
    <sheetView zoomScale="80" zoomScaleNormal="80" workbookViewId="0">
      <selection activeCell="N24" sqref="N24"/>
    </sheetView>
  </sheetViews>
  <sheetFormatPr defaultRowHeight="15" x14ac:dyDescent="0.25"/>
  <cols>
    <col min="1" max="8" width="19.28515625" customWidth="1"/>
    <col min="9" max="10" width="19" customWidth="1"/>
    <col min="11" max="11" width="23" customWidth="1"/>
    <col min="12" max="13" width="19.28515625" customWidth="1"/>
    <col min="14" max="14" width="19.42578125" customWidth="1"/>
    <col min="15" max="17" width="19.28515625" customWidth="1"/>
    <col min="18" max="18" width="19.42578125" customWidth="1"/>
    <col min="19" max="20" width="19.28515625" customWidth="1"/>
  </cols>
  <sheetData>
    <row r="1" spans="1:20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3">
        <v>644</v>
      </c>
    </row>
    <row r="2" spans="1:20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130</v>
      </c>
      <c r="R2" s="108" t="s">
        <v>89</v>
      </c>
      <c r="S2" s="118" t="s">
        <v>52</v>
      </c>
      <c r="T2" s="108" t="s">
        <v>125</v>
      </c>
    </row>
    <row r="3" spans="1:20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09"/>
      <c r="S3" s="119"/>
      <c r="T3" s="109"/>
    </row>
    <row r="4" spans="1:20" ht="33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10"/>
      <c r="S4" s="120"/>
      <c r="T4" s="110"/>
    </row>
    <row r="5" spans="1:20" ht="18" x14ac:dyDescent="0.25">
      <c r="A5" s="5">
        <v>8150</v>
      </c>
      <c r="B5" s="5">
        <v>8328.92</v>
      </c>
      <c r="C5" s="6">
        <f>ROUNDUP(ROUND(B5,0)-ROUND(A5,0),0)</f>
        <v>179</v>
      </c>
      <c r="D5" s="7">
        <v>43</v>
      </c>
      <c r="E5" s="6">
        <f>ROUNDUP((C5*D5)/9,0)</f>
        <v>856</v>
      </c>
      <c r="F5" s="10">
        <f>E5*0.075*2</f>
        <v>128.4</v>
      </c>
      <c r="G5" s="6">
        <v>1.25</v>
      </c>
      <c r="H5" s="6">
        <f>ROUNDUP(($C5*$D5*(G5/12))/27,0)</f>
        <v>30</v>
      </c>
      <c r="I5" s="6">
        <v>1.75</v>
      </c>
      <c r="J5" s="6">
        <f>ROUNDUP(($C5*$D5*(I5/12))/27,0)</f>
        <v>42</v>
      </c>
      <c r="K5" s="8">
        <f>2*(C5/5280)</f>
        <v>6.7803030303030309E-2</v>
      </c>
      <c r="L5" s="6">
        <f>0.01*M5</f>
        <v>8.56</v>
      </c>
      <c r="M5" s="6">
        <f>E5</f>
        <v>856</v>
      </c>
      <c r="N5" s="9">
        <f>2*(C5*2*(4/12)/27)</f>
        <v>8.8395061728395063</v>
      </c>
      <c r="O5" s="6">
        <v>6</v>
      </c>
      <c r="P5" s="8">
        <f>C5/5280</f>
        <v>3.3901515151515155E-2</v>
      </c>
      <c r="Q5" s="8">
        <f>P5*2</f>
        <v>6.7803030303030309E-2</v>
      </c>
      <c r="R5" s="8">
        <v>150.80000000000001</v>
      </c>
      <c r="S5" s="9">
        <v>1</v>
      </c>
      <c r="T5" s="10">
        <v>26.5</v>
      </c>
    </row>
    <row r="6" spans="1:20" ht="18" x14ac:dyDescent="0.25">
      <c r="A6" s="5"/>
      <c r="B6" s="5"/>
      <c r="C6" s="6"/>
      <c r="D6" s="7"/>
      <c r="E6" s="6"/>
      <c r="F6" s="10"/>
      <c r="G6" s="6"/>
      <c r="H6" s="6"/>
      <c r="I6" s="6"/>
      <c r="J6" s="6"/>
      <c r="K6" s="8"/>
      <c r="L6" s="6"/>
      <c r="M6" s="6"/>
      <c r="N6" s="9"/>
      <c r="O6" s="6"/>
      <c r="P6" s="8"/>
      <c r="Q6" s="8"/>
      <c r="R6" s="9"/>
      <c r="S6" s="9"/>
      <c r="T6" s="10"/>
    </row>
    <row r="7" spans="1:20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9"/>
      <c r="S7" s="9"/>
      <c r="T7" s="9"/>
    </row>
    <row r="8" spans="1:20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9"/>
      <c r="S8" s="9"/>
      <c r="T8" s="9"/>
    </row>
    <row r="9" spans="1:20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9"/>
      <c r="S9" s="9"/>
      <c r="T9" s="9"/>
    </row>
    <row r="10" spans="1:20" ht="18" x14ac:dyDescent="0.25">
      <c r="A10" s="7" t="s">
        <v>23</v>
      </c>
      <c r="B10" s="7"/>
      <c r="C10" s="7">
        <f>SUM(C5:C9)</f>
        <v>179</v>
      </c>
      <c r="D10" s="7"/>
      <c r="E10" s="7">
        <f>SUM(E5:E9)</f>
        <v>856</v>
      </c>
      <c r="F10" s="9">
        <f>SUM(F5:F9)</f>
        <v>128.4</v>
      </c>
      <c r="G10" s="7"/>
      <c r="H10" s="7">
        <f>SUM(H5:H9)</f>
        <v>30</v>
      </c>
      <c r="I10" s="7"/>
      <c r="J10" s="7">
        <f t="shared" ref="J10:T10" si="0">SUM(J5:J9)</f>
        <v>42</v>
      </c>
      <c r="K10" s="8">
        <f t="shared" si="0"/>
        <v>6.7803030303030309E-2</v>
      </c>
      <c r="L10" s="9">
        <f t="shared" si="0"/>
        <v>8.56</v>
      </c>
      <c r="M10" s="7">
        <f t="shared" si="0"/>
        <v>856</v>
      </c>
      <c r="N10" s="9">
        <f>SUM(N5:N9)</f>
        <v>8.8395061728395063</v>
      </c>
      <c r="O10" s="7">
        <f>SUM(O5:O9)</f>
        <v>6</v>
      </c>
      <c r="P10" s="8">
        <f t="shared" si="0"/>
        <v>3.3901515151515155E-2</v>
      </c>
      <c r="Q10" s="8">
        <f t="shared" si="0"/>
        <v>6.7803030303030309E-2</v>
      </c>
      <c r="R10" s="9">
        <f t="shared" si="0"/>
        <v>150.80000000000001</v>
      </c>
      <c r="S10" s="9">
        <f t="shared" si="0"/>
        <v>1</v>
      </c>
      <c r="T10" s="9">
        <f t="shared" si="0"/>
        <v>26.5</v>
      </c>
    </row>
  </sheetData>
  <mergeCells count="21">
    <mergeCell ref="F1:J1"/>
    <mergeCell ref="A1:A4"/>
    <mergeCell ref="B1:B4"/>
    <mergeCell ref="C1:C2"/>
    <mergeCell ref="D1:D4"/>
    <mergeCell ref="E1:E4"/>
    <mergeCell ref="T2:T4"/>
    <mergeCell ref="C3:C4"/>
    <mergeCell ref="F3:F4"/>
    <mergeCell ref="G3:H3"/>
    <mergeCell ref="L2:L4"/>
    <mergeCell ref="M2:M4"/>
    <mergeCell ref="P2:P4"/>
    <mergeCell ref="Q2:Q4"/>
    <mergeCell ref="R2:R4"/>
    <mergeCell ref="S2:S4"/>
    <mergeCell ref="G2:J2"/>
    <mergeCell ref="I3:J3"/>
    <mergeCell ref="O2:O4"/>
    <mergeCell ref="K2:K4"/>
    <mergeCell ref="N2:N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41"/>
  <sheetViews>
    <sheetView showZeros="0" zoomScale="60" zoomScaleNormal="60" workbookViewId="0">
      <selection activeCell="V47" sqref="V47"/>
    </sheetView>
  </sheetViews>
  <sheetFormatPr defaultRowHeight="12" x14ac:dyDescent="0.15"/>
  <cols>
    <col min="1" max="3" width="9.28515625" style="1" customWidth="1"/>
    <col min="4" max="4" width="11.7109375" style="1" customWidth="1"/>
    <col min="5" max="5" width="10.7109375" style="1" customWidth="1"/>
    <col min="6" max="6" width="10.85546875" style="1" customWidth="1"/>
    <col min="7" max="9" width="10.5703125" style="1" customWidth="1"/>
    <col min="10" max="11" width="10.7109375" style="1" customWidth="1"/>
    <col min="12" max="12" width="10.28515625" style="1" customWidth="1"/>
    <col min="13" max="20" width="10.140625" style="1" customWidth="1"/>
    <col min="21" max="21" width="9.28515625" style="1" customWidth="1"/>
    <col min="22" max="23" width="15.7109375" style="1" customWidth="1"/>
    <col min="24" max="24" width="9.28515625" style="1" customWidth="1"/>
    <col min="25" max="25" width="10" style="1" customWidth="1"/>
    <col min="26" max="26" width="15.140625" style="1" customWidth="1"/>
    <col min="27" max="27" width="14.28515625" style="1" customWidth="1"/>
    <col min="28" max="28" width="10" style="1" customWidth="1"/>
    <col min="29" max="29" width="57.5703125" style="2" customWidth="1"/>
    <col min="30" max="30" width="10" style="1" customWidth="1"/>
    <col min="31" max="35" width="9.140625" style="1"/>
    <col min="36" max="38" width="9" style="1" customWidth="1"/>
    <col min="39" max="246" width="9.140625" style="1"/>
    <col min="247" max="282" width="9.28515625" style="1" customWidth="1"/>
    <col min="283" max="285" width="10" style="1" customWidth="1"/>
    <col min="286" max="286" width="89.7109375" style="1" customWidth="1"/>
    <col min="287" max="291" width="9.140625" style="1"/>
    <col min="292" max="294" width="9" style="1" customWidth="1"/>
    <col min="295" max="502" width="9.140625" style="1"/>
    <col min="503" max="538" width="9.28515625" style="1" customWidth="1"/>
    <col min="539" max="541" width="10" style="1" customWidth="1"/>
    <col min="542" max="542" width="89.7109375" style="1" customWidth="1"/>
    <col min="543" max="547" width="9.140625" style="1"/>
    <col min="548" max="550" width="9" style="1" customWidth="1"/>
    <col min="551" max="758" width="9.140625" style="1"/>
    <col min="759" max="794" width="9.28515625" style="1" customWidth="1"/>
    <col min="795" max="797" width="10" style="1" customWidth="1"/>
    <col min="798" max="798" width="89.7109375" style="1" customWidth="1"/>
    <col min="799" max="803" width="9.140625" style="1"/>
    <col min="804" max="806" width="9" style="1" customWidth="1"/>
    <col min="807" max="1014" width="9.140625" style="1"/>
    <col min="1015" max="1050" width="9.28515625" style="1" customWidth="1"/>
    <col min="1051" max="1053" width="10" style="1" customWidth="1"/>
    <col min="1054" max="1054" width="89.7109375" style="1" customWidth="1"/>
    <col min="1055" max="1059" width="9.140625" style="1"/>
    <col min="1060" max="1062" width="9" style="1" customWidth="1"/>
    <col min="1063" max="1270" width="9.140625" style="1"/>
    <col min="1271" max="1306" width="9.28515625" style="1" customWidth="1"/>
    <col min="1307" max="1309" width="10" style="1" customWidth="1"/>
    <col min="1310" max="1310" width="89.7109375" style="1" customWidth="1"/>
    <col min="1311" max="1315" width="9.140625" style="1"/>
    <col min="1316" max="1318" width="9" style="1" customWidth="1"/>
    <col min="1319" max="1526" width="9.140625" style="1"/>
    <col min="1527" max="1562" width="9.28515625" style="1" customWidth="1"/>
    <col min="1563" max="1565" width="10" style="1" customWidth="1"/>
    <col min="1566" max="1566" width="89.7109375" style="1" customWidth="1"/>
    <col min="1567" max="1571" width="9.140625" style="1"/>
    <col min="1572" max="1574" width="9" style="1" customWidth="1"/>
    <col min="1575" max="1782" width="9.140625" style="1"/>
    <col min="1783" max="1818" width="9.28515625" style="1" customWidth="1"/>
    <col min="1819" max="1821" width="10" style="1" customWidth="1"/>
    <col min="1822" max="1822" width="89.7109375" style="1" customWidth="1"/>
    <col min="1823" max="1827" width="9.140625" style="1"/>
    <col min="1828" max="1830" width="9" style="1" customWidth="1"/>
    <col min="1831" max="2038" width="9.140625" style="1"/>
    <col min="2039" max="2074" width="9.28515625" style="1" customWidth="1"/>
    <col min="2075" max="2077" width="10" style="1" customWidth="1"/>
    <col min="2078" max="2078" width="89.7109375" style="1" customWidth="1"/>
    <col min="2079" max="2083" width="9.140625" style="1"/>
    <col min="2084" max="2086" width="9" style="1" customWidth="1"/>
    <col min="2087" max="2294" width="9.140625" style="1"/>
    <col min="2295" max="2330" width="9.28515625" style="1" customWidth="1"/>
    <col min="2331" max="2333" width="10" style="1" customWidth="1"/>
    <col min="2334" max="2334" width="89.7109375" style="1" customWidth="1"/>
    <col min="2335" max="2339" width="9.140625" style="1"/>
    <col min="2340" max="2342" width="9" style="1" customWidth="1"/>
    <col min="2343" max="2550" width="9.140625" style="1"/>
    <col min="2551" max="2586" width="9.28515625" style="1" customWidth="1"/>
    <col min="2587" max="2589" width="10" style="1" customWidth="1"/>
    <col min="2590" max="2590" width="89.7109375" style="1" customWidth="1"/>
    <col min="2591" max="2595" width="9.140625" style="1"/>
    <col min="2596" max="2598" width="9" style="1" customWidth="1"/>
    <col min="2599" max="2806" width="9.140625" style="1"/>
    <col min="2807" max="2842" width="9.28515625" style="1" customWidth="1"/>
    <col min="2843" max="2845" width="10" style="1" customWidth="1"/>
    <col min="2846" max="2846" width="89.7109375" style="1" customWidth="1"/>
    <col min="2847" max="2851" width="9.140625" style="1"/>
    <col min="2852" max="2854" width="9" style="1" customWidth="1"/>
    <col min="2855" max="3062" width="9.140625" style="1"/>
    <col min="3063" max="3098" width="9.28515625" style="1" customWidth="1"/>
    <col min="3099" max="3101" width="10" style="1" customWidth="1"/>
    <col min="3102" max="3102" width="89.7109375" style="1" customWidth="1"/>
    <col min="3103" max="3107" width="9.140625" style="1"/>
    <col min="3108" max="3110" width="9" style="1" customWidth="1"/>
    <col min="3111" max="3318" width="9.140625" style="1"/>
    <col min="3319" max="3354" width="9.28515625" style="1" customWidth="1"/>
    <col min="3355" max="3357" width="10" style="1" customWidth="1"/>
    <col min="3358" max="3358" width="89.7109375" style="1" customWidth="1"/>
    <col min="3359" max="3363" width="9.140625" style="1"/>
    <col min="3364" max="3366" width="9" style="1" customWidth="1"/>
    <col min="3367" max="3574" width="9.140625" style="1"/>
    <col min="3575" max="3610" width="9.28515625" style="1" customWidth="1"/>
    <col min="3611" max="3613" width="10" style="1" customWidth="1"/>
    <col min="3614" max="3614" width="89.7109375" style="1" customWidth="1"/>
    <col min="3615" max="3619" width="9.140625" style="1"/>
    <col min="3620" max="3622" width="9" style="1" customWidth="1"/>
    <col min="3623" max="3830" width="9.140625" style="1"/>
    <col min="3831" max="3866" width="9.28515625" style="1" customWidth="1"/>
    <col min="3867" max="3869" width="10" style="1" customWidth="1"/>
    <col min="3870" max="3870" width="89.7109375" style="1" customWidth="1"/>
    <col min="3871" max="3875" width="9.140625" style="1"/>
    <col min="3876" max="3878" width="9" style="1" customWidth="1"/>
    <col min="3879" max="4086" width="9.140625" style="1"/>
    <col min="4087" max="4122" width="9.28515625" style="1" customWidth="1"/>
    <col min="4123" max="4125" width="10" style="1" customWidth="1"/>
    <col min="4126" max="4126" width="89.7109375" style="1" customWidth="1"/>
    <col min="4127" max="4131" width="9.140625" style="1"/>
    <col min="4132" max="4134" width="9" style="1" customWidth="1"/>
    <col min="4135" max="4342" width="9.140625" style="1"/>
    <col min="4343" max="4378" width="9.28515625" style="1" customWidth="1"/>
    <col min="4379" max="4381" width="10" style="1" customWidth="1"/>
    <col min="4382" max="4382" width="89.7109375" style="1" customWidth="1"/>
    <col min="4383" max="4387" width="9.140625" style="1"/>
    <col min="4388" max="4390" width="9" style="1" customWidth="1"/>
    <col min="4391" max="4598" width="9.140625" style="1"/>
    <col min="4599" max="4634" width="9.28515625" style="1" customWidth="1"/>
    <col min="4635" max="4637" width="10" style="1" customWidth="1"/>
    <col min="4638" max="4638" width="89.7109375" style="1" customWidth="1"/>
    <col min="4639" max="4643" width="9.140625" style="1"/>
    <col min="4644" max="4646" width="9" style="1" customWidth="1"/>
    <col min="4647" max="4854" width="9.140625" style="1"/>
    <col min="4855" max="4890" width="9.28515625" style="1" customWidth="1"/>
    <col min="4891" max="4893" width="10" style="1" customWidth="1"/>
    <col min="4894" max="4894" width="89.7109375" style="1" customWidth="1"/>
    <col min="4895" max="4899" width="9.140625" style="1"/>
    <col min="4900" max="4902" width="9" style="1" customWidth="1"/>
    <col min="4903" max="5110" width="9.140625" style="1"/>
    <col min="5111" max="5146" width="9.28515625" style="1" customWidth="1"/>
    <col min="5147" max="5149" width="10" style="1" customWidth="1"/>
    <col min="5150" max="5150" width="89.7109375" style="1" customWidth="1"/>
    <col min="5151" max="5155" width="9.140625" style="1"/>
    <col min="5156" max="5158" width="9" style="1" customWidth="1"/>
    <col min="5159" max="5366" width="9.140625" style="1"/>
    <col min="5367" max="5402" width="9.28515625" style="1" customWidth="1"/>
    <col min="5403" max="5405" width="10" style="1" customWidth="1"/>
    <col min="5406" max="5406" width="89.7109375" style="1" customWidth="1"/>
    <col min="5407" max="5411" width="9.140625" style="1"/>
    <col min="5412" max="5414" width="9" style="1" customWidth="1"/>
    <col min="5415" max="5622" width="9.140625" style="1"/>
    <col min="5623" max="5658" width="9.28515625" style="1" customWidth="1"/>
    <col min="5659" max="5661" width="10" style="1" customWidth="1"/>
    <col min="5662" max="5662" width="89.7109375" style="1" customWidth="1"/>
    <col min="5663" max="5667" width="9.140625" style="1"/>
    <col min="5668" max="5670" width="9" style="1" customWidth="1"/>
    <col min="5671" max="5878" width="9.140625" style="1"/>
    <col min="5879" max="5914" width="9.28515625" style="1" customWidth="1"/>
    <col min="5915" max="5917" width="10" style="1" customWidth="1"/>
    <col min="5918" max="5918" width="89.7109375" style="1" customWidth="1"/>
    <col min="5919" max="5923" width="9.140625" style="1"/>
    <col min="5924" max="5926" width="9" style="1" customWidth="1"/>
    <col min="5927" max="6134" width="9.140625" style="1"/>
    <col min="6135" max="6170" width="9.28515625" style="1" customWidth="1"/>
    <col min="6171" max="6173" width="10" style="1" customWidth="1"/>
    <col min="6174" max="6174" width="89.7109375" style="1" customWidth="1"/>
    <col min="6175" max="6179" width="9.140625" style="1"/>
    <col min="6180" max="6182" width="9" style="1" customWidth="1"/>
    <col min="6183" max="6390" width="9.140625" style="1"/>
    <col min="6391" max="6426" width="9.28515625" style="1" customWidth="1"/>
    <col min="6427" max="6429" width="10" style="1" customWidth="1"/>
    <col min="6430" max="6430" width="89.7109375" style="1" customWidth="1"/>
    <col min="6431" max="6435" width="9.140625" style="1"/>
    <col min="6436" max="6438" width="9" style="1" customWidth="1"/>
    <col min="6439" max="6646" width="9.140625" style="1"/>
    <col min="6647" max="6682" width="9.28515625" style="1" customWidth="1"/>
    <col min="6683" max="6685" width="10" style="1" customWidth="1"/>
    <col min="6686" max="6686" width="89.7109375" style="1" customWidth="1"/>
    <col min="6687" max="6691" width="9.140625" style="1"/>
    <col min="6692" max="6694" width="9" style="1" customWidth="1"/>
    <col min="6695" max="6902" width="9.140625" style="1"/>
    <col min="6903" max="6938" width="9.28515625" style="1" customWidth="1"/>
    <col min="6939" max="6941" width="10" style="1" customWidth="1"/>
    <col min="6942" max="6942" width="89.7109375" style="1" customWidth="1"/>
    <col min="6943" max="6947" width="9.140625" style="1"/>
    <col min="6948" max="6950" width="9" style="1" customWidth="1"/>
    <col min="6951" max="7158" width="9.140625" style="1"/>
    <col min="7159" max="7194" width="9.28515625" style="1" customWidth="1"/>
    <col min="7195" max="7197" width="10" style="1" customWidth="1"/>
    <col min="7198" max="7198" width="89.7109375" style="1" customWidth="1"/>
    <col min="7199" max="7203" width="9.140625" style="1"/>
    <col min="7204" max="7206" width="9" style="1" customWidth="1"/>
    <col min="7207" max="7414" width="9.140625" style="1"/>
    <col min="7415" max="7450" width="9.28515625" style="1" customWidth="1"/>
    <col min="7451" max="7453" width="10" style="1" customWidth="1"/>
    <col min="7454" max="7454" width="89.7109375" style="1" customWidth="1"/>
    <col min="7455" max="7459" width="9.140625" style="1"/>
    <col min="7460" max="7462" width="9" style="1" customWidth="1"/>
    <col min="7463" max="7670" width="9.140625" style="1"/>
    <col min="7671" max="7706" width="9.28515625" style="1" customWidth="1"/>
    <col min="7707" max="7709" width="10" style="1" customWidth="1"/>
    <col min="7710" max="7710" width="89.7109375" style="1" customWidth="1"/>
    <col min="7711" max="7715" width="9.140625" style="1"/>
    <col min="7716" max="7718" width="9" style="1" customWidth="1"/>
    <col min="7719" max="7926" width="9.140625" style="1"/>
    <col min="7927" max="7962" width="9.28515625" style="1" customWidth="1"/>
    <col min="7963" max="7965" width="10" style="1" customWidth="1"/>
    <col min="7966" max="7966" width="89.7109375" style="1" customWidth="1"/>
    <col min="7967" max="7971" width="9.140625" style="1"/>
    <col min="7972" max="7974" width="9" style="1" customWidth="1"/>
    <col min="7975" max="8182" width="9.140625" style="1"/>
    <col min="8183" max="8218" width="9.28515625" style="1" customWidth="1"/>
    <col min="8219" max="8221" width="10" style="1" customWidth="1"/>
    <col min="8222" max="8222" width="89.7109375" style="1" customWidth="1"/>
    <col min="8223" max="8227" width="9.140625" style="1"/>
    <col min="8228" max="8230" width="9" style="1" customWidth="1"/>
    <col min="8231" max="8438" width="9.140625" style="1"/>
    <col min="8439" max="8474" width="9.28515625" style="1" customWidth="1"/>
    <col min="8475" max="8477" width="10" style="1" customWidth="1"/>
    <col min="8478" max="8478" width="89.7109375" style="1" customWidth="1"/>
    <col min="8479" max="8483" width="9.140625" style="1"/>
    <col min="8484" max="8486" width="9" style="1" customWidth="1"/>
    <col min="8487" max="8694" width="9.140625" style="1"/>
    <col min="8695" max="8730" width="9.28515625" style="1" customWidth="1"/>
    <col min="8731" max="8733" width="10" style="1" customWidth="1"/>
    <col min="8734" max="8734" width="89.7109375" style="1" customWidth="1"/>
    <col min="8735" max="8739" width="9.140625" style="1"/>
    <col min="8740" max="8742" width="9" style="1" customWidth="1"/>
    <col min="8743" max="8950" width="9.140625" style="1"/>
    <col min="8951" max="8986" width="9.28515625" style="1" customWidth="1"/>
    <col min="8987" max="8989" width="10" style="1" customWidth="1"/>
    <col min="8990" max="8990" width="89.7109375" style="1" customWidth="1"/>
    <col min="8991" max="8995" width="9.140625" style="1"/>
    <col min="8996" max="8998" width="9" style="1" customWidth="1"/>
    <col min="8999" max="9206" width="9.140625" style="1"/>
    <col min="9207" max="9242" width="9.28515625" style="1" customWidth="1"/>
    <col min="9243" max="9245" width="10" style="1" customWidth="1"/>
    <col min="9246" max="9246" width="89.7109375" style="1" customWidth="1"/>
    <col min="9247" max="9251" width="9.140625" style="1"/>
    <col min="9252" max="9254" width="9" style="1" customWidth="1"/>
    <col min="9255" max="9462" width="9.140625" style="1"/>
    <col min="9463" max="9498" width="9.28515625" style="1" customWidth="1"/>
    <col min="9499" max="9501" width="10" style="1" customWidth="1"/>
    <col min="9502" max="9502" width="89.7109375" style="1" customWidth="1"/>
    <col min="9503" max="9507" width="9.140625" style="1"/>
    <col min="9508" max="9510" width="9" style="1" customWidth="1"/>
    <col min="9511" max="9718" width="9.140625" style="1"/>
    <col min="9719" max="9754" width="9.28515625" style="1" customWidth="1"/>
    <col min="9755" max="9757" width="10" style="1" customWidth="1"/>
    <col min="9758" max="9758" width="89.7109375" style="1" customWidth="1"/>
    <col min="9759" max="9763" width="9.140625" style="1"/>
    <col min="9764" max="9766" width="9" style="1" customWidth="1"/>
    <col min="9767" max="9974" width="9.140625" style="1"/>
    <col min="9975" max="10010" width="9.28515625" style="1" customWidth="1"/>
    <col min="10011" max="10013" width="10" style="1" customWidth="1"/>
    <col min="10014" max="10014" width="89.7109375" style="1" customWidth="1"/>
    <col min="10015" max="10019" width="9.140625" style="1"/>
    <col min="10020" max="10022" width="9" style="1" customWidth="1"/>
    <col min="10023" max="10230" width="9.140625" style="1"/>
    <col min="10231" max="10266" width="9.28515625" style="1" customWidth="1"/>
    <col min="10267" max="10269" width="10" style="1" customWidth="1"/>
    <col min="10270" max="10270" width="89.7109375" style="1" customWidth="1"/>
    <col min="10271" max="10275" width="9.140625" style="1"/>
    <col min="10276" max="10278" width="9" style="1" customWidth="1"/>
    <col min="10279" max="10486" width="9.140625" style="1"/>
    <col min="10487" max="10522" width="9.28515625" style="1" customWidth="1"/>
    <col min="10523" max="10525" width="10" style="1" customWidth="1"/>
    <col min="10526" max="10526" width="89.7109375" style="1" customWidth="1"/>
    <col min="10527" max="10531" width="9.140625" style="1"/>
    <col min="10532" max="10534" width="9" style="1" customWidth="1"/>
    <col min="10535" max="10742" width="9.140625" style="1"/>
    <col min="10743" max="10778" width="9.28515625" style="1" customWidth="1"/>
    <col min="10779" max="10781" width="10" style="1" customWidth="1"/>
    <col min="10782" max="10782" width="89.7109375" style="1" customWidth="1"/>
    <col min="10783" max="10787" width="9.140625" style="1"/>
    <col min="10788" max="10790" width="9" style="1" customWidth="1"/>
    <col min="10791" max="10998" width="9.140625" style="1"/>
    <col min="10999" max="11034" width="9.28515625" style="1" customWidth="1"/>
    <col min="11035" max="11037" width="10" style="1" customWidth="1"/>
    <col min="11038" max="11038" width="89.7109375" style="1" customWidth="1"/>
    <col min="11039" max="11043" width="9.140625" style="1"/>
    <col min="11044" max="11046" width="9" style="1" customWidth="1"/>
    <col min="11047" max="11254" width="9.140625" style="1"/>
    <col min="11255" max="11290" width="9.28515625" style="1" customWidth="1"/>
    <col min="11291" max="11293" width="10" style="1" customWidth="1"/>
    <col min="11294" max="11294" width="89.7109375" style="1" customWidth="1"/>
    <col min="11295" max="11299" width="9.140625" style="1"/>
    <col min="11300" max="11302" width="9" style="1" customWidth="1"/>
    <col min="11303" max="11510" width="9.140625" style="1"/>
    <col min="11511" max="11546" width="9.28515625" style="1" customWidth="1"/>
    <col min="11547" max="11549" width="10" style="1" customWidth="1"/>
    <col min="11550" max="11550" width="89.7109375" style="1" customWidth="1"/>
    <col min="11551" max="11555" width="9.140625" style="1"/>
    <col min="11556" max="11558" width="9" style="1" customWidth="1"/>
    <col min="11559" max="11766" width="9.140625" style="1"/>
    <col min="11767" max="11802" width="9.28515625" style="1" customWidth="1"/>
    <col min="11803" max="11805" width="10" style="1" customWidth="1"/>
    <col min="11806" max="11806" width="89.7109375" style="1" customWidth="1"/>
    <col min="11807" max="11811" width="9.140625" style="1"/>
    <col min="11812" max="11814" width="9" style="1" customWidth="1"/>
    <col min="11815" max="12022" width="9.140625" style="1"/>
    <col min="12023" max="12058" width="9.28515625" style="1" customWidth="1"/>
    <col min="12059" max="12061" width="10" style="1" customWidth="1"/>
    <col min="12062" max="12062" width="89.7109375" style="1" customWidth="1"/>
    <col min="12063" max="12067" width="9.140625" style="1"/>
    <col min="12068" max="12070" width="9" style="1" customWidth="1"/>
    <col min="12071" max="12278" width="9.140625" style="1"/>
    <col min="12279" max="12314" width="9.28515625" style="1" customWidth="1"/>
    <col min="12315" max="12317" width="10" style="1" customWidth="1"/>
    <col min="12318" max="12318" width="89.7109375" style="1" customWidth="1"/>
    <col min="12319" max="12323" width="9.140625" style="1"/>
    <col min="12324" max="12326" width="9" style="1" customWidth="1"/>
    <col min="12327" max="12534" width="9.140625" style="1"/>
    <col min="12535" max="12570" width="9.28515625" style="1" customWidth="1"/>
    <col min="12571" max="12573" width="10" style="1" customWidth="1"/>
    <col min="12574" max="12574" width="89.7109375" style="1" customWidth="1"/>
    <col min="12575" max="12579" width="9.140625" style="1"/>
    <col min="12580" max="12582" width="9" style="1" customWidth="1"/>
    <col min="12583" max="12790" width="9.140625" style="1"/>
    <col min="12791" max="12826" width="9.28515625" style="1" customWidth="1"/>
    <col min="12827" max="12829" width="10" style="1" customWidth="1"/>
    <col min="12830" max="12830" width="89.7109375" style="1" customWidth="1"/>
    <col min="12831" max="12835" width="9.140625" style="1"/>
    <col min="12836" max="12838" width="9" style="1" customWidth="1"/>
    <col min="12839" max="13046" width="9.140625" style="1"/>
    <col min="13047" max="13082" width="9.28515625" style="1" customWidth="1"/>
    <col min="13083" max="13085" width="10" style="1" customWidth="1"/>
    <col min="13086" max="13086" width="89.7109375" style="1" customWidth="1"/>
    <col min="13087" max="13091" width="9.140625" style="1"/>
    <col min="13092" max="13094" width="9" style="1" customWidth="1"/>
    <col min="13095" max="13302" width="9.140625" style="1"/>
    <col min="13303" max="13338" width="9.28515625" style="1" customWidth="1"/>
    <col min="13339" max="13341" width="10" style="1" customWidth="1"/>
    <col min="13342" max="13342" width="89.7109375" style="1" customWidth="1"/>
    <col min="13343" max="13347" width="9.140625" style="1"/>
    <col min="13348" max="13350" width="9" style="1" customWidth="1"/>
    <col min="13351" max="13558" width="9.140625" style="1"/>
    <col min="13559" max="13594" width="9.28515625" style="1" customWidth="1"/>
    <col min="13595" max="13597" width="10" style="1" customWidth="1"/>
    <col min="13598" max="13598" width="89.7109375" style="1" customWidth="1"/>
    <col min="13599" max="13603" width="9.140625" style="1"/>
    <col min="13604" max="13606" width="9" style="1" customWidth="1"/>
    <col min="13607" max="13814" width="9.140625" style="1"/>
    <col min="13815" max="13850" width="9.28515625" style="1" customWidth="1"/>
    <col min="13851" max="13853" width="10" style="1" customWidth="1"/>
    <col min="13854" max="13854" width="89.7109375" style="1" customWidth="1"/>
    <col min="13855" max="13859" width="9.140625" style="1"/>
    <col min="13860" max="13862" width="9" style="1" customWidth="1"/>
    <col min="13863" max="14070" width="9.140625" style="1"/>
    <col min="14071" max="14106" width="9.28515625" style="1" customWidth="1"/>
    <col min="14107" max="14109" width="10" style="1" customWidth="1"/>
    <col min="14110" max="14110" width="89.7109375" style="1" customWidth="1"/>
    <col min="14111" max="14115" width="9.140625" style="1"/>
    <col min="14116" max="14118" width="9" style="1" customWidth="1"/>
    <col min="14119" max="14326" width="9.140625" style="1"/>
    <col min="14327" max="14362" width="9.28515625" style="1" customWidth="1"/>
    <col min="14363" max="14365" width="10" style="1" customWidth="1"/>
    <col min="14366" max="14366" width="89.7109375" style="1" customWidth="1"/>
    <col min="14367" max="14371" width="9.140625" style="1"/>
    <col min="14372" max="14374" width="9" style="1" customWidth="1"/>
    <col min="14375" max="14582" width="9.140625" style="1"/>
    <col min="14583" max="14618" width="9.28515625" style="1" customWidth="1"/>
    <col min="14619" max="14621" width="10" style="1" customWidth="1"/>
    <col min="14622" max="14622" width="89.7109375" style="1" customWidth="1"/>
    <col min="14623" max="14627" width="9.140625" style="1"/>
    <col min="14628" max="14630" width="9" style="1" customWidth="1"/>
    <col min="14631" max="14838" width="9.140625" style="1"/>
    <col min="14839" max="14874" width="9.28515625" style="1" customWidth="1"/>
    <col min="14875" max="14877" width="10" style="1" customWidth="1"/>
    <col min="14878" max="14878" width="89.7109375" style="1" customWidth="1"/>
    <col min="14879" max="14883" width="9.140625" style="1"/>
    <col min="14884" max="14886" width="9" style="1" customWidth="1"/>
    <col min="14887" max="15094" width="9.140625" style="1"/>
    <col min="15095" max="15130" width="9.28515625" style="1" customWidth="1"/>
    <col min="15131" max="15133" width="10" style="1" customWidth="1"/>
    <col min="15134" max="15134" width="89.7109375" style="1" customWidth="1"/>
    <col min="15135" max="15139" width="9.140625" style="1"/>
    <col min="15140" max="15142" width="9" style="1" customWidth="1"/>
    <col min="15143" max="15350" width="9.140625" style="1"/>
    <col min="15351" max="15386" width="9.28515625" style="1" customWidth="1"/>
    <col min="15387" max="15389" width="10" style="1" customWidth="1"/>
    <col min="15390" max="15390" width="89.7109375" style="1" customWidth="1"/>
    <col min="15391" max="15395" width="9.140625" style="1"/>
    <col min="15396" max="15398" width="9" style="1" customWidth="1"/>
    <col min="15399" max="15606" width="9.140625" style="1"/>
    <col min="15607" max="15642" width="9.28515625" style="1" customWidth="1"/>
    <col min="15643" max="15645" width="10" style="1" customWidth="1"/>
    <col min="15646" max="15646" width="89.7109375" style="1" customWidth="1"/>
    <col min="15647" max="15651" width="9.140625" style="1"/>
    <col min="15652" max="15654" width="9" style="1" customWidth="1"/>
    <col min="15655" max="15862" width="9.140625" style="1"/>
    <col min="15863" max="15898" width="9.28515625" style="1" customWidth="1"/>
    <col min="15899" max="15901" width="10" style="1" customWidth="1"/>
    <col min="15902" max="15902" width="89.7109375" style="1" customWidth="1"/>
    <col min="15903" max="15907" width="9.140625" style="1"/>
    <col min="15908" max="15910" width="9" style="1" customWidth="1"/>
    <col min="15911" max="16118" width="9.140625" style="1"/>
    <col min="16119" max="16154" width="9.28515625" style="1" customWidth="1"/>
    <col min="16155" max="16157" width="10" style="1" customWidth="1"/>
    <col min="16158" max="16158" width="89.7109375" style="1" customWidth="1"/>
    <col min="16159" max="16163" width="9.140625" style="1"/>
    <col min="16164" max="16166" width="9" style="1" customWidth="1"/>
    <col min="16167" max="16384" width="9.140625" style="1"/>
  </cols>
  <sheetData>
    <row r="1" spans="1:30" ht="23.25" customHeight="1" x14ac:dyDescent="0.15">
      <c r="B1" s="87" t="s">
        <v>35</v>
      </c>
      <c r="C1" s="88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90"/>
      <c r="Y1" s="95" t="s">
        <v>36</v>
      </c>
      <c r="Z1" s="81" t="s">
        <v>46</v>
      </c>
      <c r="AA1" s="101" t="s">
        <v>37</v>
      </c>
      <c r="AB1" s="81" t="s">
        <v>38</v>
      </c>
      <c r="AC1" s="97" t="s">
        <v>39</v>
      </c>
      <c r="AD1" s="78" t="s">
        <v>84</v>
      </c>
    </row>
    <row r="2" spans="1:30" ht="22.5" customHeight="1" thickBot="1" x14ac:dyDescent="0.2">
      <c r="B2" s="91"/>
      <c r="C2" s="92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4"/>
      <c r="Y2" s="96"/>
      <c r="Z2" s="82"/>
      <c r="AA2" s="102"/>
      <c r="AB2" s="82"/>
      <c r="AC2" s="98"/>
      <c r="AD2" s="79"/>
    </row>
    <row r="3" spans="1:30" ht="24" customHeight="1" x14ac:dyDescent="0.15">
      <c r="A3" s="100">
        <v>2</v>
      </c>
      <c r="B3" s="100">
        <v>3</v>
      </c>
      <c r="C3" s="85">
        <v>4</v>
      </c>
      <c r="D3" s="85">
        <v>7</v>
      </c>
      <c r="E3" s="85">
        <v>8</v>
      </c>
      <c r="F3" s="85">
        <v>9</v>
      </c>
      <c r="G3" s="85">
        <v>10</v>
      </c>
      <c r="H3" s="85">
        <v>11</v>
      </c>
      <c r="I3" s="85">
        <v>12</v>
      </c>
      <c r="J3" s="85">
        <v>13</v>
      </c>
      <c r="K3" s="85">
        <v>14</v>
      </c>
      <c r="L3" s="85">
        <v>15</v>
      </c>
      <c r="M3" s="85">
        <v>16</v>
      </c>
      <c r="N3" s="85">
        <v>17</v>
      </c>
      <c r="O3" s="85">
        <v>18</v>
      </c>
      <c r="P3" s="85">
        <v>19</v>
      </c>
      <c r="Q3" s="85">
        <v>20</v>
      </c>
      <c r="R3" s="104">
        <v>22</v>
      </c>
      <c r="S3" s="85">
        <v>23</v>
      </c>
      <c r="T3" s="85">
        <v>24</v>
      </c>
      <c r="U3" s="84">
        <v>25</v>
      </c>
      <c r="V3" s="85" t="s">
        <v>96</v>
      </c>
      <c r="W3" s="85" t="s">
        <v>97</v>
      </c>
      <c r="X3" s="84"/>
      <c r="Y3" s="82"/>
      <c r="Z3" s="82"/>
      <c r="AA3" s="102"/>
      <c r="AB3" s="82"/>
      <c r="AC3" s="98"/>
      <c r="AD3" s="79"/>
    </row>
    <row r="4" spans="1:30" ht="24" customHeight="1" thickBot="1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105"/>
      <c r="S4" s="86"/>
      <c r="T4" s="86"/>
      <c r="U4" s="83"/>
      <c r="V4" s="86"/>
      <c r="W4" s="86"/>
      <c r="X4" s="83"/>
      <c r="Y4" s="83"/>
      <c r="Z4" s="83"/>
      <c r="AA4" s="103"/>
      <c r="AB4" s="83"/>
      <c r="AC4" s="99"/>
      <c r="AD4" s="80"/>
    </row>
    <row r="5" spans="1:30" ht="12.75" customHeight="1" x14ac:dyDescent="0.15">
      <c r="A5" s="11"/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4"/>
      <c r="X5" s="14"/>
      <c r="Y5" s="15"/>
      <c r="Z5" s="16"/>
      <c r="AA5" s="13"/>
      <c r="AB5" s="15"/>
      <c r="AC5" s="17" t="s">
        <v>80</v>
      </c>
      <c r="AD5" s="15"/>
    </row>
    <row r="6" spans="1:30" ht="12.75" customHeight="1" x14ac:dyDescent="0.15">
      <c r="A6" s="11"/>
      <c r="B6" s="11">
        <v>300</v>
      </c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4"/>
      <c r="X6" s="14"/>
      <c r="Y6" s="15">
        <v>203</v>
      </c>
      <c r="Z6" s="16">
        <v>10000</v>
      </c>
      <c r="AA6" s="13">
        <f>SUM(B6:U6)</f>
        <v>300</v>
      </c>
      <c r="AB6" s="15" t="s">
        <v>44</v>
      </c>
      <c r="AC6" s="18" t="s">
        <v>76</v>
      </c>
      <c r="AD6" s="15"/>
    </row>
    <row r="7" spans="1:30" ht="12.75" customHeight="1" x14ac:dyDescent="0.15">
      <c r="A7" s="11">
        <v>400</v>
      </c>
      <c r="B7" s="11"/>
      <c r="C7" s="12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4"/>
      <c r="X7" s="14"/>
      <c r="Y7" s="15">
        <v>253</v>
      </c>
      <c r="Z7" s="16">
        <v>1000</v>
      </c>
      <c r="AA7" s="13">
        <f t="shared" ref="AA7:AA10" si="0">SUM(B7:U7)</f>
        <v>0</v>
      </c>
      <c r="AB7" s="15" t="s">
        <v>43</v>
      </c>
      <c r="AC7" s="18" t="s">
        <v>99</v>
      </c>
      <c r="AD7" s="15"/>
    </row>
    <row r="8" spans="1:30" ht="12.75" customHeight="1" x14ac:dyDescent="0.15">
      <c r="A8" s="11"/>
      <c r="B8" s="11"/>
      <c r="C8" s="12"/>
      <c r="D8" s="13">
        <v>31</v>
      </c>
      <c r="E8" s="13">
        <v>35</v>
      </c>
      <c r="F8" s="13">
        <v>28</v>
      </c>
      <c r="G8" s="13">
        <v>31</v>
      </c>
      <c r="H8" s="13">
        <v>33</v>
      </c>
      <c r="I8" s="13">
        <v>28</v>
      </c>
      <c r="J8" s="13">
        <v>27</v>
      </c>
      <c r="K8" s="13">
        <v>27</v>
      </c>
      <c r="L8" s="13">
        <v>17</v>
      </c>
      <c r="M8" s="13">
        <v>24</v>
      </c>
      <c r="N8" s="13">
        <v>23</v>
      </c>
      <c r="O8" s="13">
        <v>23</v>
      </c>
      <c r="P8" s="13">
        <v>28</v>
      </c>
      <c r="Q8" s="13">
        <v>27</v>
      </c>
      <c r="R8" s="13">
        <v>24</v>
      </c>
      <c r="S8" s="13">
        <v>23</v>
      </c>
      <c r="T8" s="13">
        <v>24</v>
      </c>
      <c r="U8" s="13">
        <v>1</v>
      </c>
      <c r="V8" s="13"/>
      <c r="W8" s="14"/>
      <c r="X8" s="14"/>
      <c r="Y8" s="15">
        <v>254</v>
      </c>
      <c r="Z8" s="16">
        <v>1600</v>
      </c>
      <c r="AA8" s="13">
        <f t="shared" si="0"/>
        <v>454</v>
      </c>
      <c r="AB8" s="15" t="s">
        <v>43</v>
      </c>
      <c r="AC8" s="18" t="s">
        <v>98</v>
      </c>
      <c r="AD8" s="15"/>
    </row>
    <row r="9" spans="1:30" ht="12.75" customHeight="1" x14ac:dyDescent="0.15">
      <c r="A9" s="11"/>
      <c r="B9" s="11"/>
      <c r="C9" s="12"/>
      <c r="D9" s="13">
        <f>'Summary (O)'!B11</f>
        <v>800</v>
      </c>
      <c r="E9" s="13">
        <f>'Summary (O)'!B12</f>
        <v>3973</v>
      </c>
      <c r="F9" s="13">
        <f>'Summary (O)'!B13</f>
        <v>3362</v>
      </c>
      <c r="G9" s="13">
        <f>'Summary (O)'!B14</f>
        <v>1712</v>
      </c>
      <c r="H9" s="13">
        <f>'Summary (O)'!B15</f>
        <v>3300</v>
      </c>
      <c r="I9" s="13">
        <f>'Summary (O)'!B16</f>
        <v>2934</v>
      </c>
      <c r="J9" s="13">
        <f>'Summary (O)'!B17</f>
        <v>2750</v>
      </c>
      <c r="K9" s="13">
        <f>'Summary (O)'!B18</f>
        <v>3117</v>
      </c>
      <c r="L9" s="13">
        <f>'Summary (O)'!B19</f>
        <v>2445</v>
      </c>
      <c r="M9" s="13">
        <f>'Summary (O)'!B20</f>
        <v>1712</v>
      </c>
      <c r="N9" s="13">
        <f>'Summary (O)'!B21</f>
        <v>1773</v>
      </c>
      <c r="O9" s="13">
        <f>'Summary (O)'!B22</f>
        <v>1650</v>
      </c>
      <c r="P9" s="13">
        <f>'Summary (O)'!B23</f>
        <v>2262</v>
      </c>
      <c r="Q9" s="13">
        <f>'Summary (O)'!B24</f>
        <v>856</v>
      </c>
      <c r="R9" s="13"/>
      <c r="S9" s="13"/>
      <c r="T9" s="13"/>
      <c r="U9" s="13"/>
      <c r="V9" s="13"/>
      <c r="W9" s="14"/>
      <c r="X9" s="14"/>
      <c r="Y9" s="15">
        <v>254</v>
      </c>
      <c r="Z9" s="16">
        <v>1001</v>
      </c>
      <c r="AA9" s="13">
        <f>SUM(B9:Q9)</f>
        <v>32646</v>
      </c>
      <c r="AB9" s="15" t="s">
        <v>43</v>
      </c>
      <c r="AC9" s="18" t="s">
        <v>45</v>
      </c>
      <c r="AD9" s="15">
        <v>3</v>
      </c>
    </row>
    <row r="10" spans="1:30" ht="12.75" customHeight="1" x14ac:dyDescent="0.15">
      <c r="A10" s="11"/>
      <c r="B10" s="11">
        <v>300</v>
      </c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4"/>
      <c r="X10" s="14"/>
      <c r="Y10" s="15">
        <v>304</v>
      </c>
      <c r="Z10" s="16">
        <v>20000</v>
      </c>
      <c r="AA10" s="13">
        <f t="shared" si="0"/>
        <v>300</v>
      </c>
      <c r="AB10" s="15" t="s">
        <v>44</v>
      </c>
      <c r="AC10" s="18" t="s">
        <v>77</v>
      </c>
      <c r="AD10" s="15"/>
    </row>
    <row r="11" spans="1:30" ht="12.75" customHeight="1" x14ac:dyDescent="0.15">
      <c r="A11" s="19"/>
      <c r="B11" s="19"/>
      <c r="C11" s="12"/>
      <c r="D11" s="13">
        <f>'Summary (O)'!D11</f>
        <v>120</v>
      </c>
      <c r="E11" s="13">
        <f>'Summary (O)'!D12</f>
        <v>595.94999999999993</v>
      </c>
      <c r="F11" s="13">
        <f>'Summary (O)'!D13</f>
        <v>504.29999999999995</v>
      </c>
      <c r="G11" s="14">
        <f>'Summary (O)'!D14</f>
        <v>256.8</v>
      </c>
      <c r="H11" s="14">
        <f>'Summary (O)'!D15</f>
        <v>495</v>
      </c>
      <c r="I11" s="14">
        <f>'Summary (O)'!D16</f>
        <v>440.09999999999997</v>
      </c>
      <c r="J11" s="14">
        <f>'Summary (O)'!D17</f>
        <v>412.5</v>
      </c>
      <c r="K11" s="14">
        <f>'Summary (O)'!D18</f>
        <v>467.54999999999995</v>
      </c>
      <c r="L11" s="14">
        <f>'Summary (O)'!D19</f>
        <v>366.75</v>
      </c>
      <c r="M11" s="14">
        <f>'Summary (O)'!D20</f>
        <v>256.8</v>
      </c>
      <c r="N11" s="14">
        <f>'Summary (O)'!D21</f>
        <v>265.95</v>
      </c>
      <c r="O11" s="14">
        <f>'Summary (O)'!D22</f>
        <v>247.5</v>
      </c>
      <c r="P11" s="14">
        <f>'Summary (O)'!D23</f>
        <v>339.3</v>
      </c>
      <c r="Q11" s="14">
        <f>'Summary (O)'!D24</f>
        <v>128.4</v>
      </c>
      <c r="R11" s="14"/>
      <c r="S11" s="14"/>
      <c r="T11" s="14"/>
      <c r="U11" s="14"/>
      <c r="V11" s="14"/>
      <c r="W11" s="14"/>
      <c r="X11" s="14"/>
      <c r="Y11" s="20">
        <v>407</v>
      </c>
      <c r="Z11" s="15">
        <v>20000</v>
      </c>
      <c r="AA11" s="13">
        <f>SUM(B11:Q11)</f>
        <v>4896.8999999999996</v>
      </c>
      <c r="AB11" s="20" t="s">
        <v>15</v>
      </c>
      <c r="AC11" s="18" t="s">
        <v>56</v>
      </c>
      <c r="AD11" s="20"/>
    </row>
    <row r="12" spans="1:30" ht="12.75" customHeight="1" x14ac:dyDescent="0.15">
      <c r="A12" s="19"/>
      <c r="B12" s="19"/>
      <c r="C12" s="12"/>
      <c r="D12" s="13">
        <f>'Summary (O)'!E11</f>
        <v>28</v>
      </c>
      <c r="E12" s="13">
        <f>'Summary (O)'!E12</f>
        <v>138</v>
      </c>
      <c r="F12" s="13">
        <f>'Summary (O)'!E13</f>
        <v>117</v>
      </c>
      <c r="G12" s="14">
        <f>'Summary (O)'!E14</f>
        <v>60</v>
      </c>
      <c r="H12" s="14">
        <f>'Summary (O)'!E15</f>
        <v>115</v>
      </c>
      <c r="I12" s="14">
        <f>'Summary (O)'!E16</f>
        <v>102</v>
      </c>
      <c r="J12" s="14">
        <f>'Summary (O)'!E17</f>
        <v>96</v>
      </c>
      <c r="K12" s="14">
        <f>'Summary (O)'!E18</f>
        <v>109</v>
      </c>
      <c r="L12" s="14">
        <f>'Summary (O)'!E19</f>
        <v>85</v>
      </c>
      <c r="M12" s="14">
        <f>'Summary (O)'!E20</f>
        <v>60</v>
      </c>
      <c r="N12" s="14">
        <f>'Summary (O)'!E21</f>
        <v>62</v>
      </c>
      <c r="O12" s="14">
        <f>'Summary (O)'!E22</f>
        <v>58</v>
      </c>
      <c r="P12" s="14">
        <f>'Summary (O)'!E23</f>
        <v>79</v>
      </c>
      <c r="Q12" s="14">
        <f>'Summary (O)'!E24</f>
        <v>30</v>
      </c>
      <c r="R12" s="14"/>
      <c r="S12" s="14"/>
      <c r="T12" s="14"/>
      <c r="U12" s="14"/>
      <c r="V12" s="14"/>
      <c r="W12" s="14"/>
      <c r="X12" s="14"/>
      <c r="Y12" s="20">
        <v>441</v>
      </c>
      <c r="Z12" s="15">
        <v>50000</v>
      </c>
      <c r="AA12" s="13">
        <f>SUM(B12:Q12)</f>
        <v>1139</v>
      </c>
      <c r="AB12" s="20" t="s">
        <v>44</v>
      </c>
      <c r="AC12" s="18" t="s">
        <v>57</v>
      </c>
      <c r="AD12" s="20"/>
    </row>
    <row r="13" spans="1:30" ht="12.75" customHeight="1" x14ac:dyDescent="0.15">
      <c r="A13" s="19"/>
      <c r="B13" s="19"/>
      <c r="C13" s="12"/>
      <c r="D13" s="13">
        <f>'Summary (O)'!$F11</f>
        <v>39</v>
      </c>
      <c r="E13" s="13">
        <f>'Summary (O)'!$F12</f>
        <v>194</v>
      </c>
      <c r="F13" s="13">
        <f>'Summary (O)'!$F12</f>
        <v>194</v>
      </c>
      <c r="G13" s="13">
        <f>'Summary (O)'!$F13</f>
        <v>164</v>
      </c>
      <c r="H13" s="13">
        <f>'Summary (O)'!$F14</f>
        <v>84</v>
      </c>
      <c r="I13" s="13">
        <f>'Summary (O)'!$F15</f>
        <v>161</v>
      </c>
      <c r="J13" s="13">
        <f>'Summary (O)'!$F16</f>
        <v>143</v>
      </c>
      <c r="K13" s="13">
        <f>'Summary (O)'!$F17</f>
        <v>134</v>
      </c>
      <c r="L13" s="13">
        <f>'Summary (O)'!$F18</f>
        <v>152</v>
      </c>
      <c r="M13" s="13">
        <f>'Summary (O)'!$F19</f>
        <v>119</v>
      </c>
      <c r="N13" s="13">
        <f>'Summary (O)'!$F20</f>
        <v>84</v>
      </c>
      <c r="O13" s="13">
        <f>'Summary (O)'!$F21</f>
        <v>87</v>
      </c>
      <c r="P13" s="13">
        <f>'Summary (O)'!$F22</f>
        <v>81</v>
      </c>
      <c r="Q13" s="13">
        <f>'Summary (O)'!$F23</f>
        <v>110</v>
      </c>
      <c r="R13" s="14"/>
      <c r="S13" s="14"/>
      <c r="T13" s="14"/>
      <c r="U13" s="14"/>
      <c r="V13" s="14"/>
      <c r="W13" s="14"/>
      <c r="X13" s="14"/>
      <c r="Y13" s="20">
        <v>441</v>
      </c>
      <c r="Z13" s="15"/>
      <c r="AA13" s="13">
        <f>SUM(B11:Q11)</f>
        <v>4896.8999999999996</v>
      </c>
      <c r="AB13" s="20" t="s">
        <v>44</v>
      </c>
      <c r="AC13" s="18" t="s">
        <v>105</v>
      </c>
      <c r="AD13" s="20"/>
    </row>
    <row r="14" spans="1:30" ht="12.75" customHeight="1" x14ac:dyDescent="0.15">
      <c r="A14" s="19"/>
      <c r="B14" s="19"/>
      <c r="C14" s="12"/>
      <c r="D14" s="13"/>
      <c r="E14" s="13"/>
      <c r="F14" s="1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20"/>
      <c r="Z14" s="15"/>
      <c r="AA14" s="13"/>
      <c r="AB14" s="20"/>
      <c r="AC14" s="18"/>
      <c r="AD14" s="20"/>
    </row>
    <row r="15" spans="1:30" ht="12.75" customHeight="1" x14ac:dyDescent="0.15">
      <c r="A15" s="19"/>
      <c r="B15" s="19"/>
      <c r="C15" s="2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20"/>
      <c r="Z15" s="15"/>
      <c r="AA15" s="13"/>
      <c r="AB15" s="20"/>
      <c r="AC15" s="17" t="s">
        <v>81</v>
      </c>
      <c r="AD15" s="20"/>
    </row>
    <row r="16" spans="1:30" ht="12.75" customHeight="1" x14ac:dyDescent="0.15">
      <c r="A16" s="11"/>
      <c r="B16" s="11">
        <v>167</v>
      </c>
      <c r="C16" s="12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4"/>
      <c r="X16" s="14"/>
      <c r="Y16" s="15">
        <v>621</v>
      </c>
      <c r="Z16" s="16">
        <v>54000</v>
      </c>
      <c r="AA16" s="13">
        <f t="shared" ref="AA16:AA25" si="1">SUM(B16:U16)</f>
        <v>167</v>
      </c>
      <c r="AB16" s="15" t="s">
        <v>51</v>
      </c>
      <c r="AC16" s="18" t="s">
        <v>75</v>
      </c>
      <c r="AD16" s="15"/>
    </row>
    <row r="17" spans="1:30" ht="12.75" customHeight="1" x14ac:dyDescent="0.15">
      <c r="A17" s="19"/>
      <c r="B17" s="19">
        <v>183</v>
      </c>
      <c r="C17" s="2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21"/>
      <c r="T17" s="14"/>
      <c r="U17" s="14"/>
      <c r="V17" s="14"/>
      <c r="W17" s="14"/>
      <c r="X17" s="14"/>
      <c r="Y17" s="20">
        <v>621</v>
      </c>
      <c r="Z17" s="16">
        <v>100</v>
      </c>
      <c r="AA17" s="13">
        <f t="shared" si="1"/>
        <v>183</v>
      </c>
      <c r="AB17" s="20" t="s">
        <v>51</v>
      </c>
      <c r="AC17" s="18" t="s">
        <v>74</v>
      </c>
      <c r="AD17" s="20"/>
    </row>
    <row r="18" spans="1:30" ht="12.75" customHeight="1" x14ac:dyDescent="0.15">
      <c r="A18" s="19"/>
      <c r="B18" s="19"/>
      <c r="C18" s="21"/>
      <c r="D18" s="22" t="e">
        <f>'Summary (O)'!$K11</f>
        <v>#REF!</v>
      </c>
      <c r="E18" s="43" t="e">
        <f>'Summary (O)'!$K12</f>
        <v>#REF!</v>
      </c>
      <c r="F18" s="43">
        <f>'Summary (O)'!$K13</f>
        <v>0.03</v>
      </c>
      <c r="G18" s="43">
        <f>'Summary (O)'!$K14</f>
        <v>0.20833333333333334</v>
      </c>
      <c r="H18" s="43">
        <f>'Summary (O)'!$K15</f>
        <v>0.20833333333333334</v>
      </c>
      <c r="I18" s="43">
        <f>'Summary (O)'!$K16</f>
        <v>0.3</v>
      </c>
      <c r="J18" s="43">
        <f>'Summary (O)'!$K17</f>
        <v>0.21</v>
      </c>
      <c r="K18" s="43">
        <f>'Summary (O)'!$K18</f>
        <v>0.20833333333333334</v>
      </c>
      <c r="L18" s="43">
        <f>'Summary (O)'!$K19</f>
        <v>0.20833333333333334</v>
      </c>
      <c r="M18" s="43">
        <f>'Summary (O)'!$K20</f>
        <v>0.20833333333333334</v>
      </c>
      <c r="N18" s="43">
        <f>'Summary (O)'!$K21</f>
        <v>0.20833333333333334</v>
      </c>
      <c r="O18" s="43">
        <f>'Summary (O)'!$K22</f>
        <v>0.20833333333333334</v>
      </c>
      <c r="P18" s="43">
        <f>'Summary (O)'!$K23</f>
        <v>0.20833333333333334</v>
      </c>
      <c r="Q18" s="43">
        <f>'Summary (O)'!$K24</f>
        <v>6.7803030303030309E-2</v>
      </c>
      <c r="R18" s="22"/>
      <c r="S18" s="22"/>
      <c r="T18" s="22"/>
      <c r="U18" s="22"/>
      <c r="V18" s="23"/>
      <c r="W18" s="14"/>
      <c r="X18" s="14"/>
      <c r="Y18" s="20">
        <v>644</v>
      </c>
      <c r="Z18" s="16">
        <v>104</v>
      </c>
      <c r="AA18" s="27" t="e">
        <f>SUM(B18:Q18)</f>
        <v>#REF!</v>
      </c>
      <c r="AB18" s="20" t="s">
        <v>48</v>
      </c>
      <c r="AC18" s="18" t="s">
        <v>79</v>
      </c>
      <c r="AD18" s="20"/>
    </row>
    <row r="19" spans="1:30" ht="12.75" customHeight="1" x14ac:dyDescent="0.15">
      <c r="A19" s="19"/>
      <c r="B19" s="19"/>
      <c r="C19" s="21"/>
      <c r="D19" s="22">
        <f>'Summary (O)'!$I11</f>
        <v>1.2500000000000001E-2</v>
      </c>
      <c r="E19" s="22">
        <f>'Summary (O)'!$I12</f>
        <v>0.10416666666666667</v>
      </c>
      <c r="F19" s="22">
        <f>'Summary (O)'!$I13</f>
        <v>0.10416666666666667</v>
      </c>
      <c r="G19" s="22">
        <f>'Summary (O)'!$I14</f>
        <v>0.10416666666666667</v>
      </c>
      <c r="H19" s="22">
        <f>'Summary (O)'!$I15</f>
        <v>0.10416666666666667</v>
      </c>
      <c r="I19" s="22">
        <f>'Summary (O)'!$I16</f>
        <v>0.15</v>
      </c>
      <c r="J19" s="22">
        <f>'Summary (O)'!$I17</f>
        <v>0.20833333333333334</v>
      </c>
      <c r="K19" s="22">
        <f>'Summary (O)'!$I18</f>
        <v>0.10416666666666667</v>
      </c>
      <c r="L19" s="22">
        <f>'Summary (O)'!$I19</f>
        <v>0.10416666666666667</v>
      </c>
      <c r="M19" s="22">
        <f>'Summary (O)'!$I20</f>
        <v>0.10416666666666667</v>
      </c>
      <c r="N19" s="22">
        <f>'Summary (O)'!$I21</f>
        <v>0.10416666666666667</v>
      </c>
      <c r="O19" s="22">
        <f>'Summary (O)'!$I22</f>
        <v>0.10416666666666667</v>
      </c>
      <c r="P19" s="22">
        <f>'Summary (O)'!$I23</f>
        <v>0.10416666666666667</v>
      </c>
      <c r="Q19" s="22">
        <f>'Summary (O)'!$I24</f>
        <v>3.3901515151515155E-2</v>
      </c>
      <c r="R19" s="22"/>
      <c r="S19" s="22"/>
      <c r="T19" s="22"/>
      <c r="U19" s="22"/>
      <c r="V19" s="14"/>
      <c r="W19" s="14"/>
      <c r="X19" s="14"/>
      <c r="Y19" s="20">
        <v>644</v>
      </c>
      <c r="Z19" s="16">
        <v>300</v>
      </c>
      <c r="AA19" s="27">
        <f t="shared" si="1"/>
        <v>1.4464015151515155</v>
      </c>
      <c r="AB19" s="20" t="s">
        <v>48</v>
      </c>
      <c r="AC19" s="18" t="s">
        <v>55</v>
      </c>
      <c r="AD19" s="20"/>
    </row>
    <row r="20" spans="1:30" ht="12.75" customHeight="1" x14ac:dyDescent="0.15">
      <c r="A20" s="19"/>
      <c r="B20" s="19">
        <f>'Summary (O)'!G15</f>
        <v>0</v>
      </c>
      <c r="C20" s="21"/>
      <c r="D20" s="22">
        <f>'Summary (O)'!$M11</f>
        <v>350</v>
      </c>
      <c r="E20" s="22">
        <f>'Summary (O)'!$M12</f>
        <v>430</v>
      </c>
      <c r="F20" s="22">
        <f>'Summary (O)'!$M13</f>
        <v>175</v>
      </c>
      <c r="G20" s="22" t="e">
        <f>'Summary (O)'!$M14</f>
        <v>#REF!</v>
      </c>
      <c r="H20" s="22">
        <f>'Summary (O)'!$M15</f>
        <v>407.89</v>
      </c>
      <c r="I20" s="22">
        <f>'Summary (O)'!$M16</f>
        <v>5</v>
      </c>
      <c r="J20" s="22">
        <f>'Summary (O)'!$M17</f>
        <v>4</v>
      </c>
      <c r="K20" s="22">
        <f>'Summary (O)'!$M18</f>
        <v>6</v>
      </c>
      <c r="L20" s="22">
        <f>'Summary (O)'!$M19</f>
        <v>1</v>
      </c>
      <c r="M20" s="22" t="e">
        <f>'Summary (O)'!$M20</f>
        <v>#REF!</v>
      </c>
      <c r="N20" s="22" t="e">
        <f>'Summary (O)'!$M21</f>
        <v>#REF!</v>
      </c>
      <c r="O20" s="22" t="e">
        <f>'Summary (O)'!$M22</f>
        <v>#REF!</v>
      </c>
      <c r="P20" s="22">
        <f>'Summary (O)'!$M23</f>
        <v>43</v>
      </c>
      <c r="Q20" s="22">
        <f>'Summary (O)'!$M24</f>
        <v>1</v>
      </c>
      <c r="R20" s="14"/>
      <c r="S20" s="14"/>
      <c r="T20" s="14"/>
      <c r="U20" s="14"/>
      <c r="V20" s="14"/>
      <c r="W20" s="14"/>
      <c r="X20" s="14"/>
      <c r="Y20" s="20">
        <v>644</v>
      </c>
      <c r="Z20" s="16">
        <v>400</v>
      </c>
      <c r="AA20" s="13" t="e">
        <f t="shared" si="1"/>
        <v>#REF!</v>
      </c>
      <c r="AB20" s="20" t="s">
        <v>49</v>
      </c>
      <c r="AC20" s="18" t="s">
        <v>59</v>
      </c>
      <c r="AD20" s="20"/>
    </row>
    <row r="21" spans="1:30" ht="12.75" customHeight="1" x14ac:dyDescent="0.15">
      <c r="A21" s="19"/>
      <c r="B21" s="19"/>
      <c r="C21" s="21"/>
      <c r="D21" s="22">
        <f>'Summary (O)'!$R11</f>
        <v>47</v>
      </c>
      <c r="E21" s="22">
        <f>'Summary (O)'!$R12</f>
        <v>18.2</v>
      </c>
      <c r="F21" s="22" t="e">
        <f>'Summary (O)'!$R13</f>
        <v>#REF!</v>
      </c>
      <c r="G21" s="22" t="e">
        <f>'Summary (O)'!$R14</f>
        <v>#REF!</v>
      </c>
      <c r="H21" s="22">
        <f>'Summary (O)'!$R15</f>
        <v>102</v>
      </c>
      <c r="I21" s="22">
        <f>'Summary (O)'!$R16</f>
        <v>0</v>
      </c>
      <c r="J21" s="22" t="e">
        <f>'Summary (O)'!$R17</f>
        <v>#REF!</v>
      </c>
      <c r="K21" s="22">
        <f>'Summary (O)'!$R18</f>
        <v>27</v>
      </c>
      <c r="L21" s="22" t="e">
        <f>'Summary (O)'!$R19</f>
        <v>#REF!</v>
      </c>
      <c r="M21" s="22">
        <f>'Summary (O)'!$R120</f>
        <v>0</v>
      </c>
      <c r="N21" s="22" t="e">
        <f>'Summary (O)'!$R21</f>
        <v>#REF!</v>
      </c>
      <c r="O21" s="22" t="e">
        <f>'Summary (O)'!$R22</f>
        <v>#REF!</v>
      </c>
      <c r="P21" s="22" t="e">
        <f>'Summary (O)'!$R23</f>
        <v>#REF!</v>
      </c>
      <c r="Q21" s="22">
        <f>'Summary (O)'!$R24</f>
        <v>26.5</v>
      </c>
      <c r="R21" s="24"/>
      <c r="S21" s="24"/>
      <c r="T21" s="24"/>
      <c r="U21" s="24"/>
      <c r="V21" s="14"/>
      <c r="W21" s="14"/>
      <c r="X21" s="14"/>
      <c r="Y21" s="20">
        <v>644</v>
      </c>
      <c r="Z21" s="16">
        <v>500</v>
      </c>
      <c r="AA21" s="13" t="e">
        <f t="shared" si="1"/>
        <v>#REF!</v>
      </c>
      <c r="AB21" s="20" t="s">
        <v>49</v>
      </c>
      <c r="AC21" s="18" t="s">
        <v>54</v>
      </c>
      <c r="AD21" s="20"/>
    </row>
    <row r="22" spans="1:30" ht="12.75" customHeight="1" x14ac:dyDescent="0.15">
      <c r="A22" s="19"/>
      <c r="B22" s="19"/>
      <c r="C22" s="21"/>
      <c r="D22" s="22" t="e">
        <f>'Summary (O)'!$Q11</f>
        <v>#REF!</v>
      </c>
      <c r="E22" s="22">
        <f>'Summary (O)'!$Q12</f>
        <v>88</v>
      </c>
      <c r="F22" s="22">
        <f>'Summary (O)'!$Q13</f>
        <v>65.760000000000005</v>
      </c>
      <c r="G22" s="22" t="e">
        <f>'Summary (O)'!$Q14</f>
        <v>#REF!</v>
      </c>
      <c r="H22" s="22">
        <f>'Summary (O)'!$Q15</f>
        <v>237.64999999999998</v>
      </c>
      <c r="I22" s="22">
        <f>'Summary (O)'!$Q16</f>
        <v>0</v>
      </c>
      <c r="J22" s="22" t="e">
        <f>'Summary (O)'!$Q17</f>
        <v>#REF!</v>
      </c>
      <c r="K22" s="22">
        <f>'Summary (O)'!$Q18</f>
        <v>119.28</v>
      </c>
      <c r="L22" s="22" t="e">
        <f>'Summary (O)'!$Q19</f>
        <v>#REF!</v>
      </c>
      <c r="M22" s="22" t="e">
        <f>'Summary (O)'!$Q20</f>
        <v>#REF!</v>
      </c>
      <c r="N22" s="22">
        <f>'Summary (O)'!$Q121</f>
        <v>0</v>
      </c>
      <c r="O22" s="22" t="e">
        <f>'Summary (O)'!$Q22</f>
        <v>#REF!</v>
      </c>
      <c r="P22" s="22" t="e">
        <f>'Summary (O)'!$Q23</f>
        <v>#REF!</v>
      </c>
      <c r="Q22" s="22" t="e">
        <f>'Summary (O)'!$Q24</f>
        <v>#REF!</v>
      </c>
      <c r="R22" s="14"/>
      <c r="S22" s="14"/>
      <c r="T22" s="14"/>
      <c r="U22" s="14"/>
      <c r="V22" s="14"/>
      <c r="W22" s="14"/>
      <c r="X22" s="14"/>
      <c r="Y22" s="20">
        <v>644</v>
      </c>
      <c r="Z22" s="16">
        <v>600</v>
      </c>
      <c r="AA22" s="13" t="e">
        <f>SUM(B22:Q22)</f>
        <v>#REF!</v>
      </c>
      <c r="AB22" s="20" t="s">
        <v>49</v>
      </c>
      <c r="AC22" s="18" t="s">
        <v>90</v>
      </c>
      <c r="AD22" s="20"/>
    </row>
    <row r="23" spans="1:30" ht="12.75" customHeight="1" x14ac:dyDescent="0.15">
      <c r="A23" s="19"/>
      <c r="B23" s="19">
        <f>'Summary (O)'!G18</f>
        <v>0</v>
      </c>
      <c r="C23" s="21"/>
      <c r="D23" s="22">
        <f>'Summary (O)'!$N$11</f>
        <v>0</v>
      </c>
      <c r="E23" s="22">
        <f>'Summary (O)'!$N12</f>
        <v>0</v>
      </c>
      <c r="F23" s="22">
        <f>'Summary (O)'!$N13</f>
        <v>0</v>
      </c>
      <c r="G23" s="22">
        <f>'Summary (O)'!$N14</f>
        <v>0</v>
      </c>
      <c r="H23" s="22">
        <f>'Summary (O)'!$N15</f>
        <v>0</v>
      </c>
      <c r="I23" s="22">
        <f>'Summary (O)'!$N16</f>
        <v>0</v>
      </c>
      <c r="J23" s="22">
        <f>'Summary (O)'!$N17</f>
        <v>0</v>
      </c>
      <c r="K23" s="22">
        <f>'Summary (O)'!$N18</f>
        <v>0</v>
      </c>
      <c r="L23" s="22">
        <f>'Summary (O)'!$N19</f>
        <v>0</v>
      </c>
      <c r="M23" s="22">
        <f>'Summary (O)'!$N20</f>
        <v>0</v>
      </c>
      <c r="N23" s="22">
        <f>'Summary (O)'!$N21</f>
        <v>0</v>
      </c>
      <c r="O23" s="22">
        <f>'Summary (O)'!$N22</f>
        <v>5.9</v>
      </c>
      <c r="P23" s="22">
        <f>'Summary (O)'!$N23</f>
        <v>356.66349999999989</v>
      </c>
      <c r="Q23" s="14"/>
      <c r="R23" s="14"/>
      <c r="S23" s="14"/>
      <c r="T23" s="14"/>
      <c r="U23" s="14"/>
      <c r="V23" s="14"/>
      <c r="W23" s="14"/>
      <c r="X23" s="14"/>
      <c r="Y23" s="20">
        <v>644</v>
      </c>
      <c r="Z23" s="16">
        <v>700</v>
      </c>
      <c r="AA23" s="13">
        <f>SUM(B23:Q23)</f>
        <v>362.56349999999986</v>
      </c>
      <c r="AB23" s="20" t="s">
        <v>49</v>
      </c>
      <c r="AC23" s="18" t="s">
        <v>58</v>
      </c>
      <c r="AD23" s="20"/>
    </row>
    <row r="24" spans="1:30" ht="12.75" customHeight="1" x14ac:dyDescent="0.15">
      <c r="A24" s="19"/>
      <c r="B24" s="19"/>
      <c r="C24" s="21"/>
      <c r="D24" s="22">
        <f>'Summary (O)'!$O$11</f>
        <v>45.47</v>
      </c>
      <c r="E24" s="22">
        <f>'Summary (O)'!$O12</f>
        <v>18.829999999999998</v>
      </c>
      <c r="F24" s="22" t="e">
        <f>'Summary (O)'!$O13</f>
        <v>#REF!</v>
      </c>
      <c r="G24" s="22" t="e">
        <f>'Summary (O)'!$O14</f>
        <v>#REF!</v>
      </c>
      <c r="H24" s="22" t="e">
        <f>'Summary (O)'!$O15</f>
        <v>#REF!</v>
      </c>
      <c r="I24" s="22" t="e">
        <f>'Summary (O)'!$O16</f>
        <v>#REF!</v>
      </c>
      <c r="J24" s="22" t="e">
        <f>'Summary (O)'!$O17</f>
        <v>#REF!</v>
      </c>
      <c r="K24" s="22" t="e">
        <f>'Summary (O)'!$O18</f>
        <v>#REF!</v>
      </c>
      <c r="L24" s="22" t="e">
        <f>'Summary (O)'!$O19</f>
        <v>#REF!</v>
      </c>
      <c r="M24" s="22" t="e">
        <f>'Summary (O)'!$O20</f>
        <v>#REF!</v>
      </c>
      <c r="N24" s="22" t="e">
        <f>'Summary (O)'!$O21</f>
        <v>#REF!</v>
      </c>
      <c r="O24" s="22" t="e">
        <f>'Summary (O)'!$O22</f>
        <v>#REF!</v>
      </c>
      <c r="P24" s="22" t="e">
        <f>'Summary (O)'!$O24</f>
        <v>#REF!</v>
      </c>
      <c r="Q24" s="14"/>
      <c r="R24" s="14"/>
      <c r="S24" s="14"/>
      <c r="T24" s="14"/>
      <c r="U24" s="14"/>
      <c r="V24" s="14"/>
      <c r="W24" s="14"/>
      <c r="X24" s="14"/>
      <c r="Y24" s="20">
        <v>644</v>
      </c>
      <c r="Z24" s="16">
        <v>720</v>
      </c>
      <c r="AA24" s="13" t="e">
        <f>SUM(B24:Q24)</f>
        <v>#REF!</v>
      </c>
      <c r="AB24" s="20" t="s">
        <v>49</v>
      </c>
      <c r="AC24" s="18" t="s">
        <v>113</v>
      </c>
      <c r="AD24" s="20"/>
    </row>
    <row r="25" spans="1:30" ht="12.75" customHeight="1" x14ac:dyDescent="0.15">
      <c r="A25" s="19"/>
      <c r="B25" s="19">
        <f>'Summary (O)'!G20</f>
        <v>0</v>
      </c>
      <c r="C25" s="21"/>
      <c r="D25" s="22">
        <f>'Summary (O)'!$P11</f>
        <v>2</v>
      </c>
      <c r="E25" s="22">
        <f>'Summary (O)'!$P12</f>
        <v>8</v>
      </c>
      <c r="F25" s="22">
        <f>'Summary (O)'!$P13</f>
        <v>4</v>
      </c>
      <c r="G25" s="22" t="e">
        <f>'Summary (O)'!$P14</f>
        <v>#REF!</v>
      </c>
      <c r="H25" s="22">
        <f>'Summary (O)'!$P15</f>
        <v>6</v>
      </c>
      <c r="I25" s="22">
        <f>'Summary (O)'!$P16</f>
        <v>5</v>
      </c>
      <c r="J25" s="22">
        <f>'Summary (O)'!$P17</f>
        <v>4</v>
      </c>
      <c r="K25" s="22">
        <f>'Summary (O)'!$P18</f>
        <v>6</v>
      </c>
      <c r="L25" s="22">
        <f>'Summary (O)'!$P19</f>
        <v>1</v>
      </c>
      <c r="M25" s="22" t="e">
        <f>'Summary (O)'!$P20</f>
        <v>#REF!</v>
      </c>
      <c r="N25" s="22" t="e">
        <f>'Summary (O)'!$P21</f>
        <v>#REF!</v>
      </c>
      <c r="O25" s="22" t="e">
        <f>'Summary (O)'!$P22</f>
        <v>#REF!</v>
      </c>
      <c r="P25" s="22">
        <f>'Summary (O)'!$P23</f>
        <v>1</v>
      </c>
      <c r="Q25" s="22">
        <f>'Summary (O)'!$P24</f>
        <v>1</v>
      </c>
      <c r="R25" s="14"/>
      <c r="S25" s="14"/>
      <c r="T25" s="14"/>
      <c r="U25" s="14"/>
      <c r="V25" s="14"/>
      <c r="W25" s="14"/>
      <c r="X25" s="14"/>
      <c r="Y25" s="20">
        <v>644</v>
      </c>
      <c r="Z25" s="16">
        <v>1300</v>
      </c>
      <c r="AA25" s="13" t="e">
        <f t="shared" si="1"/>
        <v>#REF!</v>
      </c>
      <c r="AB25" s="20" t="s">
        <v>51</v>
      </c>
      <c r="AC25" s="18" t="s">
        <v>50</v>
      </c>
      <c r="AD25" s="20"/>
    </row>
    <row r="26" spans="1:30" ht="12.75" customHeight="1" x14ac:dyDescent="0.15">
      <c r="A26" s="19"/>
      <c r="B26" s="19"/>
      <c r="C26" s="21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21"/>
      <c r="T26" s="14"/>
      <c r="U26" s="14"/>
      <c r="V26" s="14"/>
      <c r="W26" s="14"/>
      <c r="X26" s="14"/>
      <c r="Y26" s="20"/>
      <c r="Z26" s="16"/>
      <c r="AA26" s="13"/>
      <c r="AB26" s="20"/>
      <c r="AC26" s="18"/>
      <c r="AD26" s="20"/>
    </row>
    <row r="27" spans="1:30" ht="12.75" customHeight="1" x14ac:dyDescent="0.15">
      <c r="A27" s="19"/>
      <c r="B27" s="19"/>
      <c r="C27" s="21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21"/>
      <c r="T27" s="14"/>
      <c r="U27" s="14"/>
      <c r="V27" s="14"/>
      <c r="W27" s="14"/>
      <c r="X27" s="14"/>
      <c r="Y27" s="20"/>
      <c r="Z27" s="16"/>
      <c r="AA27" s="13"/>
      <c r="AB27" s="20"/>
      <c r="AC27" s="17" t="s">
        <v>82</v>
      </c>
      <c r="AD27" s="20"/>
    </row>
    <row r="28" spans="1:30" ht="12.75" customHeight="1" x14ac:dyDescent="0.15">
      <c r="A28" s="19"/>
      <c r="B28" s="19"/>
      <c r="C28" s="21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21"/>
      <c r="T28" s="14"/>
      <c r="U28" s="14"/>
      <c r="V28" s="14"/>
      <c r="W28" s="14"/>
      <c r="X28" s="14"/>
      <c r="Y28" s="20"/>
      <c r="Z28" s="16"/>
      <c r="AA28" s="13"/>
      <c r="AB28" s="20"/>
      <c r="AC28" s="17"/>
      <c r="AD28" s="20"/>
    </row>
    <row r="29" spans="1:30" x14ac:dyDescent="0.15">
      <c r="Z29" s="44"/>
      <c r="AA29" s="44"/>
    </row>
    <row r="30" spans="1:30" ht="36" x14ac:dyDescent="0.15">
      <c r="A30" s="25"/>
      <c r="B30" s="25">
        <v>3.6</v>
      </c>
      <c r="C30" s="26"/>
      <c r="D30" s="14"/>
      <c r="E30" s="14" t="e">
        <f>#REF!</f>
        <v>#REF!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21" t="s">
        <v>73</v>
      </c>
      <c r="T30" s="14"/>
      <c r="U30" s="14"/>
      <c r="V30" s="14"/>
      <c r="W30" s="14"/>
      <c r="X30" s="14"/>
      <c r="Y30" s="20">
        <v>614</v>
      </c>
      <c r="Z30" s="16">
        <v>22350</v>
      </c>
      <c r="AA30" s="13" t="e">
        <f t="shared" ref="AA30:AA34" si="2">SUM(B30:U30)</f>
        <v>#REF!</v>
      </c>
      <c r="AB30" s="20" t="s">
        <v>48</v>
      </c>
      <c r="AC30" s="18" t="s">
        <v>92</v>
      </c>
      <c r="AD30" s="20"/>
    </row>
    <row r="31" spans="1:30" ht="36" x14ac:dyDescent="0.15">
      <c r="A31" s="25"/>
      <c r="B31" s="25">
        <v>1.8</v>
      </c>
      <c r="C31" s="26"/>
      <c r="D31" s="14"/>
      <c r="E31" s="14" t="e">
        <f>#REF!</f>
        <v>#REF!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21" t="s">
        <v>73</v>
      </c>
      <c r="T31" s="14"/>
      <c r="U31" s="14"/>
      <c r="V31" s="14"/>
      <c r="W31" s="14"/>
      <c r="X31" s="14"/>
      <c r="Y31" s="20">
        <v>614</v>
      </c>
      <c r="Z31" s="16">
        <v>21680</v>
      </c>
      <c r="AA31" s="13" t="e">
        <f t="shared" si="2"/>
        <v>#REF!</v>
      </c>
      <c r="AB31" s="20" t="s">
        <v>48</v>
      </c>
      <c r="AC31" s="18" t="s">
        <v>91</v>
      </c>
      <c r="AD31" s="20"/>
    </row>
    <row r="32" spans="1:30" ht="36" x14ac:dyDescent="0.15">
      <c r="A32" s="19"/>
      <c r="B32" s="19">
        <v>592</v>
      </c>
      <c r="C32" s="21"/>
      <c r="D32" s="14"/>
      <c r="E32" s="14" t="e">
        <f>#REF!</f>
        <v>#REF!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21" t="s">
        <v>73</v>
      </c>
      <c r="T32" s="14"/>
      <c r="U32" s="14"/>
      <c r="V32" s="14"/>
      <c r="W32" s="14"/>
      <c r="X32" s="14"/>
      <c r="Y32" s="20">
        <v>614</v>
      </c>
      <c r="Z32" s="16">
        <v>23680</v>
      </c>
      <c r="AA32" s="13" t="e">
        <f t="shared" si="2"/>
        <v>#REF!</v>
      </c>
      <c r="AB32" s="20" t="s">
        <v>49</v>
      </c>
      <c r="AC32" s="18" t="s">
        <v>93</v>
      </c>
      <c r="AD32" s="20"/>
    </row>
    <row r="33" spans="1:30" ht="18" x14ac:dyDescent="0.15">
      <c r="A33" s="19"/>
      <c r="B33" s="19">
        <v>164</v>
      </c>
      <c r="C33" s="21"/>
      <c r="D33" s="14"/>
      <c r="E33" s="14" t="e">
        <f>#REF!</f>
        <v>#REF!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21" t="s">
        <v>73</v>
      </c>
      <c r="T33" s="14"/>
      <c r="U33" s="14"/>
      <c r="V33" s="14"/>
      <c r="W33" s="14"/>
      <c r="X33" s="14"/>
      <c r="Y33" s="20">
        <v>614</v>
      </c>
      <c r="Z33" s="16">
        <v>26610</v>
      </c>
      <c r="AA33" s="13" t="e">
        <f t="shared" si="2"/>
        <v>#REF!</v>
      </c>
      <c r="AB33" s="20" t="s">
        <v>49</v>
      </c>
      <c r="AC33" s="18" t="s">
        <v>94</v>
      </c>
      <c r="AD33" s="20"/>
    </row>
    <row r="34" spans="1:30" ht="36" x14ac:dyDescent="0.15">
      <c r="A34" s="19"/>
      <c r="B34" s="19">
        <v>4</v>
      </c>
      <c r="C34" s="21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21"/>
      <c r="T34" s="14"/>
      <c r="U34" s="14"/>
      <c r="V34" s="14"/>
      <c r="W34" s="14"/>
      <c r="X34" s="14"/>
      <c r="Y34" s="20">
        <v>614</v>
      </c>
      <c r="Z34" s="16">
        <v>18000</v>
      </c>
      <c r="AA34" s="13">
        <f t="shared" si="2"/>
        <v>4</v>
      </c>
      <c r="AB34" s="20" t="s">
        <v>51</v>
      </c>
      <c r="AC34" s="18" t="s">
        <v>95</v>
      </c>
      <c r="AD34" s="20"/>
    </row>
    <row r="35" spans="1:30" ht="18.75" customHeight="1" x14ac:dyDescent="0.15">
      <c r="A35" s="19"/>
      <c r="B35" s="19"/>
      <c r="C35" s="26">
        <v>0.25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21"/>
      <c r="T35" s="14"/>
      <c r="U35" s="14"/>
      <c r="V35" s="14"/>
      <c r="W35" s="14"/>
      <c r="X35" s="14"/>
      <c r="Y35" s="20">
        <v>616</v>
      </c>
      <c r="Z35" s="16">
        <v>10000</v>
      </c>
      <c r="AA35" s="27">
        <f>SUM(B35:U35)</f>
        <v>0.25</v>
      </c>
      <c r="AB35" s="20" t="s">
        <v>85</v>
      </c>
      <c r="AC35" s="18" t="s">
        <v>86</v>
      </c>
      <c r="AD35" s="20"/>
    </row>
    <row r="36" spans="1:30" ht="18" x14ac:dyDescent="0.15">
      <c r="A36" s="19"/>
      <c r="B36" s="19"/>
      <c r="C36" s="21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21"/>
      <c r="T36" s="14"/>
      <c r="U36" s="14"/>
      <c r="V36" s="14"/>
      <c r="W36" s="14"/>
      <c r="X36" s="14"/>
      <c r="Y36" s="20"/>
      <c r="Z36" s="16"/>
      <c r="AA36" s="13"/>
      <c r="AB36" s="20"/>
      <c r="AC36" s="18"/>
      <c r="AD36" s="20"/>
    </row>
    <row r="37" spans="1:30" ht="18.75" customHeight="1" x14ac:dyDescent="0.15">
      <c r="A37" s="19"/>
      <c r="B37" s="19"/>
      <c r="C37" s="21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21"/>
      <c r="T37" s="14"/>
      <c r="U37" s="14"/>
      <c r="V37" s="14"/>
      <c r="W37" s="14"/>
      <c r="X37" s="14"/>
      <c r="Y37" s="20"/>
      <c r="Z37" s="16"/>
      <c r="AA37" s="13"/>
      <c r="AB37" s="20"/>
      <c r="AC37" s="17" t="s">
        <v>83</v>
      </c>
      <c r="AD37" s="20"/>
    </row>
    <row r="38" spans="1:30" ht="12.75" customHeight="1" x14ac:dyDescent="0.15">
      <c r="A38" s="19"/>
      <c r="B38" s="19"/>
      <c r="C38" s="21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21"/>
      <c r="T38" s="14"/>
      <c r="U38" s="14"/>
      <c r="V38" s="14"/>
      <c r="W38" s="14"/>
      <c r="X38" s="14"/>
      <c r="Y38" s="20">
        <v>614</v>
      </c>
      <c r="Z38" s="16">
        <v>11000</v>
      </c>
      <c r="AA38" s="13">
        <v>1</v>
      </c>
      <c r="AB38" s="20" t="s">
        <v>8</v>
      </c>
      <c r="AC38" s="18" t="s">
        <v>1</v>
      </c>
      <c r="AD38" s="20"/>
    </row>
    <row r="39" spans="1:30" ht="18" x14ac:dyDescent="0.15">
      <c r="A39" s="19"/>
      <c r="B39" s="19"/>
      <c r="C39" s="21"/>
      <c r="D39" s="14"/>
      <c r="E39" s="14" t="e">
        <f>#REF!</f>
        <v>#REF!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21" t="s">
        <v>73</v>
      </c>
      <c r="T39" s="14"/>
      <c r="U39" s="14"/>
      <c r="V39" s="14"/>
      <c r="W39" s="14"/>
      <c r="X39" s="14"/>
      <c r="Y39" s="20">
        <v>623</v>
      </c>
      <c r="Z39" s="16">
        <v>10001</v>
      </c>
      <c r="AA39" s="13">
        <v>1</v>
      </c>
      <c r="AB39" s="20" t="s">
        <v>8</v>
      </c>
      <c r="AC39" s="18" t="s">
        <v>78</v>
      </c>
      <c r="AD39" s="20"/>
    </row>
    <row r="40" spans="1:30" ht="18" x14ac:dyDescent="0.15">
      <c r="A40" s="19"/>
      <c r="B40" s="19"/>
      <c r="C40" s="21"/>
      <c r="D40" s="14"/>
      <c r="E40" s="14" t="e">
        <f>#REF!</f>
        <v>#REF!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21" t="s">
        <v>73</v>
      </c>
      <c r="T40" s="14"/>
      <c r="U40" s="14"/>
      <c r="V40" s="14"/>
      <c r="W40" s="14"/>
      <c r="X40" s="14"/>
      <c r="Y40" s="20">
        <v>624</v>
      </c>
      <c r="Z40" s="16">
        <v>10000</v>
      </c>
      <c r="AA40" s="13">
        <v>1</v>
      </c>
      <c r="AB40" s="20" t="s">
        <v>8</v>
      </c>
      <c r="AC40" s="18" t="s">
        <v>47</v>
      </c>
      <c r="AD40" s="20"/>
    </row>
    <row r="41" spans="1:30" x14ac:dyDescent="0.15">
      <c r="AA41" s="1">
        <v>1</v>
      </c>
    </row>
  </sheetData>
  <mergeCells count="31">
    <mergeCell ref="A3:A4"/>
    <mergeCell ref="C3:C4"/>
    <mergeCell ref="U3:U4"/>
    <mergeCell ref="AA1:AA4"/>
    <mergeCell ref="D3:D4"/>
    <mergeCell ref="E3:E4"/>
    <mergeCell ref="F3:F4"/>
    <mergeCell ref="R3:R4"/>
    <mergeCell ref="G3:G4"/>
    <mergeCell ref="H3:H4"/>
    <mergeCell ref="I3:I4"/>
    <mergeCell ref="J3:J4"/>
    <mergeCell ref="K3:K4"/>
    <mergeCell ref="L3:L4"/>
    <mergeCell ref="M3:M4"/>
    <mergeCell ref="AD1:AD4"/>
    <mergeCell ref="AB1:AB4"/>
    <mergeCell ref="Z1:Z4"/>
    <mergeCell ref="X3:X4"/>
    <mergeCell ref="V3:V4"/>
    <mergeCell ref="W3:W4"/>
    <mergeCell ref="B1:X2"/>
    <mergeCell ref="Y1:Y4"/>
    <mergeCell ref="N3:N4"/>
    <mergeCell ref="O3:O4"/>
    <mergeCell ref="P3:P4"/>
    <mergeCell ref="Q3:Q4"/>
    <mergeCell ref="S3:S4"/>
    <mergeCell ref="T3:T4"/>
    <mergeCell ref="AC1:AC4"/>
    <mergeCell ref="B3:B4"/>
  </mergeCells>
  <pageMargins left="0.75" right="0.75" top="1" bottom="1" header="0.5" footer="0.5"/>
  <pageSetup paperSize="3" scale="5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F71CF-8404-4C4C-BC3E-BEDC780C1508}">
  <dimension ref="A1:T41"/>
  <sheetViews>
    <sheetView showZeros="0" zoomScale="90" zoomScaleNormal="90" workbookViewId="0">
      <selection activeCell="E8" sqref="E8:H25"/>
    </sheetView>
  </sheetViews>
  <sheetFormatPr defaultRowHeight="12" x14ac:dyDescent="0.15"/>
  <cols>
    <col min="1" max="1" width="9.140625" style="1"/>
    <col min="2" max="4" width="9.28515625" style="1" customWidth="1"/>
    <col min="5" max="5" width="11.7109375" style="1" customWidth="1"/>
    <col min="6" max="6" width="10.7109375" style="1" customWidth="1"/>
    <col min="7" max="7" width="10.85546875" style="1" customWidth="1"/>
    <col min="8" max="10" width="10.5703125" style="1" customWidth="1"/>
    <col min="11" max="12" width="10.7109375" style="1" customWidth="1"/>
    <col min="13" max="13" width="10.28515625" style="1" customWidth="1"/>
    <col min="14" max="14" width="15.7109375" style="1" customWidth="1"/>
    <col min="15" max="15" width="10" style="1" customWidth="1"/>
    <col min="16" max="16" width="15.140625" style="1" customWidth="1"/>
    <col min="17" max="17" width="14.28515625" style="1" customWidth="1"/>
    <col min="18" max="18" width="10" style="1" customWidth="1"/>
    <col min="19" max="19" width="57.5703125" style="2" customWidth="1"/>
    <col min="20" max="20" width="10" style="1" customWidth="1"/>
    <col min="21" max="25" width="9.140625" style="1"/>
    <col min="26" max="28" width="9" style="1" customWidth="1"/>
    <col min="29" max="236" width="9.140625" style="1"/>
    <col min="237" max="272" width="9.28515625" style="1" customWidth="1"/>
    <col min="273" max="275" width="10" style="1" customWidth="1"/>
    <col min="276" max="276" width="89.7109375" style="1" customWidth="1"/>
    <col min="277" max="281" width="9.140625" style="1"/>
    <col min="282" max="284" width="9" style="1" customWidth="1"/>
    <col min="285" max="492" width="9.140625" style="1"/>
    <col min="493" max="528" width="9.28515625" style="1" customWidth="1"/>
    <col min="529" max="531" width="10" style="1" customWidth="1"/>
    <col min="532" max="532" width="89.7109375" style="1" customWidth="1"/>
    <col min="533" max="537" width="9.140625" style="1"/>
    <col min="538" max="540" width="9" style="1" customWidth="1"/>
    <col min="541" max="748" width="9.140625" style="1"/>
    <col min="749" max="784" width="9.28515625" style="1" customWidth="1"/>
    <col min="785" max="787" width="10" style="1" customWidth="1"/>
    <col min="788" max="788" width="89.7109375" style="1" customWidth="1"/>
    <col min="789" max="793" width="9.140625" style="1"/>
    <col min="794" max="796" width="9" style="1" customWidth="1"/>
    <col min="797" max="1004" width="9.140625" style="1"/>
    <col min="1005" max="1040" width="9.28515625" style="1" customWidth="1"/>
    <col min="1041" max="1043" width="10" style="1" customWidth="1"/>
    <col min="1044" max="1044" width="89.7109375" style="1" customWidth="1"/>
    <col min="1045" max="1049" width="9.140625" style="1"/>
    <col min="1050" max="1052" width="9" style="1" customWidth="1"/>
    <col min="1053" max="1260" width="9.140625" style="1"/>
    <col min="1261" max="1296" width="9.28515625" style="1" customWidth="1"/>
    <col min="1297" max="1299" width="10" style="1" customWidth="1"/>
    <col min="1300" max="1300" width="89.7109375" style="1" customWidth="1"/>
    <col min="1301" max="1305" width="9.140625" style="1"/>
    <col min="1306" max="1308" width="9" style="1" customWidth="1"/>
    <col min="1309" max="1516" width="9.140625" style="1"/>
    <col min="1517" max="1552" width="9.28515625" style="1" customWidth="1"/>
    <col min="1553" max="1555" width="10" style="1" customWidth="1"/>
    <col min="1556" max="1556" width="89.7109375" style="1" customWidth="1"/>
    <col min="1557" max="1561" width="9.140625" style="1"/>
    <col min="1562" max="1564" width="9" style="1" customWidth="1"/>
    <col min="1565" max="1772" width="9.140625" style="1"/>
    <col min="1773" max="1808" width="9.28515625" style="1" customWidth="1"/>
    <col min="1809" max="1811" width="10" style="1" customWidth="1"/>
    <col min="1812" max="1812" width="89.7109375" style="1" customWidth="1"/>
    <col min="1813" max="1817" width="9.140625" style="1"/>
    <col min="1818" max="1820" width="9" style="1" customWidth="1"/>
    <col min="1821" max="2028" width="9.140625" style="1"/>
    <col min="2029" max="2064" width="9.28515625" style="1" customWidth="1"/>
    <col min="2065" max="2067" width="10" style="1" customWidth="1"/>
    <col min="2068" max="2068" width="89.7109375" style="1" customWidth="1"/>
    <col min="2069" max="2073" width="9.140625" style="1"/>
    <col min="2074" max="2076" width="9" style="1" customWidth="1"/>
    <col min="2077" max="2284" width="9.140625" style="1"/>
    <col min="2285" max="2320" width="9.28515625" style="1" customWidth="1"/>
    <col min="2321" max="2323" width="10" style="1" customWidth="1"/>
    <col min="2324" max="2324" width="89.7109375" style="1" customWidth="1"/>
    <col min="2325" max="2329" width="9.140625" style="1"/>
    <col min="2330" max="2332" width="9" style="1" customWidth="1"/>
    <col min="2333" max="2540" width="9.140625" style="1"/>
    <col min="2541" max="2576" width="9.28515625" style="1" customWidth="1"/>
    <col min="2577" max="2579" width="10" style="1" customWidth="1"/>
    <col min="2580" max="2580" width="89.7109375" style="1" customWidth="1"/>
    <col min="2581" max="2585" width="9.140625" style="1"/>
    <col min="2586" max="2588" width="9" style="1" customWidth="1"/>
    <col min="2589" max="2796" width="9.140625" style="1"/>
    <col min="2797" max="2832" width="9.28515625" style="1" customWidth="1"/>
    <col min="2833" max="2835" width="10" style="1" customWidth="1"/>
    <col min="2836" max="2836" width="89.7109375" style="1" customWidth="1"/>
    <col min="2837" max="2841" width="9.140625" style="1"/>
    <col min="2842" max="2844" width="9" style="1" customWidth="1"/>
    <col min="2845" max="3052" width="9.140625" style="1"/>
    <col min="3053" max="3088" width="9.28515625" style="1" customWidth="1"/>
    <col min="3089" max="3091" width="10" style="1" customWidth="1"/>
    <col min="3092" max="3092" width="89.7109375" style="1" customWidth="1"/>
    <col min="3093" max="3097" width="9.140625" style="1"/>
    <col min="3098" max="3100" width="9" style="1" customWidth="1"/>
    <col min="3101" max="3308" width="9.140625" style="1"/>
    <col min="3309" max="3344" width="9.28515625" style="1" customWidth="1"/>
    <col min="3345" max="3347" width="10" style="1" customWidth="1"/>
    <col min="3348" max="3348" width="89.7109375" style="1" customWidth="1"/>
    <col min="3349" max="3353" width="9.140625" style="1"/>
    <col min="3354" max="3356" width="9" style="1" customWidth="1"/>
    <col min="3357" max="3564" width="9.140625" style="1"/>
    <col min="3565" max="3600" width="9.28515625" style="1" customWidth="1"/>
    <col min="3601" max="3603" width="10" style="1" customWidth="1"/>
    <col min="3604" max="3604" width="89.7109375" style="1" customWidth="1"/>
    <col min="3605" max="3609" width="9.140625" style="1"/>
    <col min="3610" max="3612" width="9" style="1" customWidth="1"/>
    <col min="3613" max="3820" width="9.140625" style="1"/>
    <col min="3821" max="3856" width="9.28515625" style="1" customWidth="1"/>
    <col min="3857" max="3859" width="10" style="1" customWidth="1"/>
    <col min="3860" max="3860" width="89.7109375" style="1" customWidth="1"/>
    <col min="3861" max="3865" width="9.140625" style="1"/>
    <col min="3866" max="3868" width="9" style="1" customWidth="1"/>
    <col min="3869" max="4076" width="9.140625" style="1"/>
    <col min="4077" max="4112" width="9.28515625" style="1" customWidth="1"/>
    <col min="4113" max="4115" width="10" style="1" customWidth="1"/>
    <col min="4116" max="4116" width="89.7109375" style="1" customWidth="1"/>
    <col min="4117" max="4121" width="9.140625" style="1"/>
    <col min="4122" max="4124" width="9" style="1" customWidth="1"/>
    <col min="4125" max="4332" width="9.140625" style="1"/>
    <col min="4333" max="4368" width="9.28515625" style="1" customWidth="1"/>
    <col min="4369" max="4371" width="10" style="1" customWidth="1"/>
    <col min="4372" max="4372" width="89.7109375" style="1" customWidth="1"/>
    <col min="4373" max="4377" width="9.140625" style="1"/>
    <col min="4378" max="4380" width="9" style="1" customWidth="1"/>
    <col min="4381" max="4588" width="9.140625" style="1"/>
    <col min="4589" max="4624" width="9.28515625" style="1" customWidth="1"/>
    <col min="4625" max="4627" width="10" style="1" customWidth="1"/>
    <col min="4628" max="4628" width="89.7109375" style="1" customWidth="1"/>
    <col min="4629" max="4633" width="9.140625" style="1"/>
    <col min="4634" max="4636" width="9" style="1" customWidth="1"/>
    <col min="4637" max="4844" width="9.140625" style="1"/>
    <col min="4845" max="4880" width="9.28515625" style="1" customWidth="1"/>
    <col min="4881" max="4883" width="10" style="1" customWidth="1"/>
    <col min="4884" max="4884" width="89.7109375" style="1" customWidth="1"/>
    <col min="4885" max="4889" width="9.140625" style="1"/>
    <col min="4890" max="4892" width="9" style="1" customWidth="1"/>
    <col min="4893" max="5100" width="9.140625" style="1"/>
    <col min="5101" max="5136" width="9.28515625" style="1" customWidth="1"/>
    <col min="5137" max="5139" width="10" style="1" customWidth="1"/>
    <col min="5140" max="5140" width="89.7109375" style="1" customWidth="1"/>
    <col min="5141" max="5145" width="9.140625" style="1"/>
    <col min="5146" max="5148" width="9" style="1" customWidth="1"/>
    <col min="5149" max="5356" width="9.140625" style="1"/>
    <col min="5357" max="5392" width="9.28515625" style="1" customWidth="1"/>
    <col min="5393" max="5395" width="10" style="1" customWidth="1"/>
    <col min="5396" max="5396" width="89.7109375" style="1" customWidth="1"/>
    <col min="5397" max="5401" width="9.140625" style="1"/>
    <col min="5402" max="5404" width="9" style="1" customWidth="1"/>
    <col min="5405" max="5612" width="9.140625" style="1"/>
    <col min="5613" max="5648" width="9.28515625" style="1" customWidth="1"/>
    <col min="5649" max="5651" width="10" style="1" customWidth="1"/>
    <col min="5652" max="5652" width="89.7109375" style="1" customWidth="1"/>
    <col min="5653" max="5657" width="9.140625" style="1"/>
    <col min="5658" max="5660" width="9" style="1" customWidth="1"/>
    <col min="5661" max="5868" width="9.140625" style="1"/>
    <col min="5869" max="5904" width="9.28515625" style="1" customWidth="1"/>
    <col min="5905" max="5907" width="10" style="1" customWidth="1"/>
    <col min="5908" max="5908" width="89.7109375" style="1" customWidth="1"/>
    <col min="5909" max="5913" width="9.140625" style="1"/>
    <col min="5914" max="5916" width="9" style="1" customWidth="1"/>
    <col min="5917" max="6124" width="9.140625" style="1"/>
    <col min="6125" max="6160" width="9.28515625" style="1" customWidth="1"/>
    <col min="6161" max="6163" width="10" style="1" customWidth="1"/>
    <col min="6164" max="6164" width="89.7109375" style="1" customWidth="1"/>
    <col min="6165" max="6169" width="9.140625" style="1"/>
    <col min="6170" max="6172" width="9" style="1" customWidth="1"/>
    <col min="6173" max="6380" width="9.140625" style="1"/>
    <col min="6381" max="6416" width="9.28515625" style="1" customWidth="1"/>
    <col min="6417" max="6419" width="10" style="1" customWidth="1"/>
    <col min="6420" max="6420" width="89.7109375" style="1" customWidth="1"/>
    <col min="6421" max="6425" width="9.140625" style="1"/>
    <col min="6426" max="6428" width="9" style="1" customWidth="1"/>
    <col min="6429" max="6636" width="9.140625" style="1"/>
    <col min="6637" max="6672" width="9.28515625" style="1" customWidth="1"/>
    <col min="6673" max="6675" width="10" style="1" customWidth="1"/>
    <col min="6676" max="6676" width="89.7109375" style="1" customWidth="1"/>
    <col min="6677" max="6681" width="9.140625" style="1"/>
    <col min="6682" max="6684" width="9" style="1" customWidth="1"/>
    <col min="6685" max="6892" width="9.140625" style="1"/>
    <col min="6893" max="6928" width="9.28515625" style="1" customWidth="1"/>
    <col min="6929" max="6931" width="10" style="1" customWidth="1"/>
    <col min="6932" max="6932" width="89.7109375" style="1" customWidth="1"/>
    <col min="6933" max="6937" width="9.140625" style="1"/>
    <col min="6938" max="6940" width="9" style="1" customWidth="1"/>
    <col min="6941" max="7148" width="9.140625" style="1"/>
    <col min="7149" max="7184" width="9.28515625" style="1" customWidth="1"/>
    <col min="7185" max="7187" width="10" style="1" customWidth="1"/>
    <col min="7188" max="7188" width="89.7109375" style="1" customWidth="1"/>
    <col min="7189" max="7193" width="9.140625" style="1"/>
    <col min="7194" max="7196" width="9" style="1" customWidth="1"/>
    <col min="7197" max="7404" width="9.140625" style="1"/>
    <col min="7405" max="7440" width="9.28515625" style="1" customWidth="1"/>
    <col min="7441" max="7443" width="10" style="1" customWidth="1"/>
    <col min="7444" max="7444" width="89.7109375" style="1" customWidth="1"/>
    <col min="7445" max="7449" width="9.140625" style="1"/>
    <col min="7450" max="7452" width="9" style="1" customWidth="1"/>
    <col min="7453" max="7660" width="9.140625" style="1"/>
    <col min="7661" max="7696" width="9.28515625" style="1" customWidth="1"/>
    <col min="7697" max="7699" width="10" style="1" customWidth="1"/>
    <col min="7700" max="7700" width="89.7109375" style="1" customWidth="1"/>
    <col min="7701" max="7705" width="9.140625" style="1"/>
    <col min="7706" max="7708" width="9" style="1" customWidth="1"/>
    <col min="7709" max="7916" width="9.140625" style="1"/>
    <col min="7917" max="7952" width="9.28515625" style="1" customWidth="1"/>
    <col min="7953" max="7955" width="10" style="1" customWidth="1"/>
    <col min="7956" max="7956" width="89.7109375" style="1" customWidth="1"/>
    <col min="7957" max="7961" width="9.140625" style="1"/>
    <col min="7962" max="7964" width="9" style="1" customWidth="1"/>
    <col min="7965" max="8172" width="9.140625" style="1"/>
    <col min="8173" max="8208" width="9.28515625" style="1" customWidth="1"/>
    <col min="8209" max="8211" width="10" style="1" customWidth="1"/>
    <col min="8212" max="8212" width="89.7109375" style="1" customWidth="1"/>
    <col min="8213" max="8217" width="9.140625" style="1"/>
    <col min="8218" max="8220" width="9" style="1" customWidth="1"/>
    <col min="8221" max="8428" width="9.140625" style="1"/>
    <col min="8429" max="8464" width="9.28515625" style="1" customWidth="1"/>
    <col min="8465" max="8467" width="10" style="1" customWidth="1"/>
    <col min="8468" max="8468" width="89.7109375" style="1" customWidth="1"/>
    <col min="8469" max="8473" width="9.140625" style="1"/>
    <col min="8474" max="8476" width="9" style="1" customWidth="1"/>
    <col min="8477" max="8684" width="9.140625" style="1"/>
    <col min="8685" max="8720" width="9.28515625" style="1" customWidth="1"/>
    <col min="8721" max="8723" width="10" style="1" customWidth="1"/>
    <col min="8724" max="8724" width="89.7109375" style="1" customWidth="1"/>
    <col min="8725" max="8729" width="9.140625" style="1"/>
    <col min="8730" max="8732" width="9" style="1" customWidth="1"/>
    <col min="8733" max="8940" width="9.140625" style="1"/>
    <col min="8941" max="8976" width="9.28515625" style="1" customWidth="1"/>
    <col min="8977" max="8979" width="10" style="1" customWidth="1"/>
    <col min="8980" max="8980" width="89.7109375" style="1" customWidth="1"/>
    <col min="8981" max="8985" width="9.140625" style="1"/>
    <col min="8986" max="8988" width="9" style="1" customWidth="1"/>
    <col min="8989" max="9196" width="9.140625" style="1"/>
    <col min="9197" max="9232" width="9.28515625" style="1" customWidth="1"/>
    <col min="9233" max="9235" width="10" style="1" customWidth="1"/>
    <col min="9236" max="9236" width="89.7109375" style="1" customWidth="1"/>
    <col min="9237" max="9241" width="9.140625" style="1"/>
    <col min="9242" max="9244" width="9" style="1" customWidth="1"/>
    <col min="9245" max="9452" width="9.140625" style="1"/>
    <col min="9453" max="9488" width="9.28515625" style="1" customWidth="1"/>
    <col min="9489" max="9491" width="10" style="1" customWidth="1"/>
    <col min="9492" max="9492" width="89.7109375" style="1" customWidth="1"/>
    <col min="9493" max="9497" width="9.140625" style="1"/>
    <col min="9498" max="9500" width="9" style="1" customWidth="1"/>
    <col min="9501" max="9708" width="9.140625" style="1"/>
    <col min="9709" max="9744" width="9.28515625" style="1" customWidth="1"/>
    <col min="9745" max="9747" width="10" style="1" customWidth="1"/>
    <col min="9748" max="9748" width="89.7109375" style="1" customWidth="1"/>
    <col min="9749" max="9753" width="9.140625" style="1"/>
    <col min="9754" max="9756" width="9" style="1" customWidth="1"/>
    <col min="9757" max="9964" width="9.140625" style="1"/>
    <col min="9965" max="10000" width="9.28515625" style="1" customWidth="1"/>
    <col min="10001" max="10003" width="10" style="1" customWidth="1"/>
    <col min="10004" max="10004" width="89.7109375" style="1" customWidth="1"/>
    <col min="10005" max="10009" width="9.140625" style="1"/>
    <col min="10010" max="10012" width="9" style="1" customWidth="1"/>
    <col min="10013" max="10220" width="9.140625" style="1"/>
    <col min="10221" max="10256" width="9.28515625" style="1" customWidth="1"/>
    <col min="10257" max="10259" width="10" style="1" customWidth="1"/>
    <col min="10260" max="10260" width="89.7109375" style="1" customWidth="1"/>
    <col min="10261" max="10265" width="9.140625" style="1"/>
    <col min="10266" max="10268" width="9" style="1" customWidth="1"/>
    <col min="10269" max="10476" width="9.140625" style="1"/>
    <col min="10477" max="10512" width="9.28515625" style="1" customWidth="1"/>
    <col min="10513" max="10515" width="10" style="1" customWidth="1"/>
    <col min="10516" max="10516" width="89.7109375" style="1" customWidth="1"/>
    <col min="10517" max="10521" width="9.140625" style="1"/>
    <col min="10522" max="10524" width="9" style="1" customWidth="1"/>
    <col min="10525" max="10732" width="9.140625" style="1"/>
    <col min="10733" max="10768" width="9.28515625" style="1" customWidth="1"/>
    <col min="10769" max="10771" width="10" style="1" customWidth="1"/>
    <col min="10772" max="10772" width="89.7109375" style="1" customWidth="1"/>
    <col min="10773" max="10777" width="9.140625" style="1"/>
    <col min="10778" max="10780" width="9" style="1" customWidth="1"/>
    <col min="10781" max="10988" width="9.140625" style="1"/>
    <col min="10989" max="11024" width="9.28515625" style="1" customWidth="1"/>
    <col min="11025" max="11027" width="10" style="1" customWidth="1"/>
    <col min="11028" max="11028" width="89.7109375" style="1" customWidth="1"/>
    <col min="11029" max="11033" width="9.140625" style="1"/>
    <col min="11034" max="11036" width="9" style="1" customWidth="1"/>
    <col min="11037" max="11244" width="9.140625" style="1"/>
    <col min="11245" max="11280" width="9.28515625" style="1" customWidth="1"/>
    <col min="11281" max="11283" width="10" style="1" customWidth="1"/>
    <col min="11284" max="11284" width="89.7109375" style="1" customWidth="1"/>
    <col min="11285" max="11289" width="9.140625" style="1"/>
    <col min="11290" max="11292" width="9" style="1" customWidth="1"/>
    <col min="11293" max="11500" width="9.140625" style="1"/>
    <col min="11501" max="11536" width="9.28515625" style="1" customWidth="1"/>
    <col min="11537" max="11539" width="10" style="1" customWidth="1"/>
    <col min="11540" max="11540" width="89.7109375" style="1" customWidth="1"/>
    <col min="11541" max="11545" width="9.140625" style="1"/>
    <col min="11546" max="11548" width="9" style="1" customWidth="1"/>
    <col min="11549" max="11756" width="9.140625" style="1"/>
    <col min="11757" max="11792" width="9.28515625" style="1" customWidth="1"/>
    <col min="11793" max="11795" width="10" style="1" customWidth="1"/>
    <col min="11796" max="11796" width="89.7109375" style="1" customWidth="1"/>
    <col min="11797" max="11801" width="9.140625" style="1"/>
    <col min="11802" max="11804" width="9" style="1" customWidth="1"/>
    <col min="11805" max="12012" width="9.140625" style="1"/>
    <col min="12013" max="12048" width="9.28515625" style="1" customWidth="1"/>
    <col min="12049" max="12051" width="10" style="1" customWidth="1"/>
    <col min="12052" max="12052" width="89.7109375" style="1" customWidth="1"/>
    <col min="12053" max="12057" width="9.140625" style="1"/>
    <col min="12058" max="12060" width="9" style="1" customWidth="1"/>
    <col min="12061" max="12268" width="9.140625" style="1"/>
    <col min="12269" max="12304" width="9.28515625" style="1" customWidth="1"/>
    <col min="12305" max="12307" width="10" style="1" customWidth="1"/>
    <col min="12308" max="12308" width="89.7109375" style="1" customWidth="1"/>
    <col min="12309" max="12313" width="9.140625" style="1"/>
    <col min="12314" max="12316" width="9" style="1" customWidth="1"/>
    <col min="12317" max="12524" width="9.140625" style="1"/>
    <col min="12525" max="12560" width="9.28515625" style="1" customWidth="1"/>
    <col min="12561" max="12563" width="10" style="1" customWidth="1"/>
    <col min="12564" max="12564" width="89.7109375" style="1" customWidth="1"/>
    <col min="12565" max="12569" width="9.140625" style="1"/>
    <col min="12570" max="12572" width="9" style="1" customWidth="1"/>
    <col min="12573" max="12780" width="9.140625" style="1"/>
    <col min="12781" max="12816" width="9.28515625" style="1" customWidth="1"/>
    <col min="12817" max="12819" width="10" style="1" customWidth="1"/>
    <col min="12820" max="12820" width="89.7109375" style="1" customWidth="1"/>
    <col min="12821" max="12825" width="9.140625" style="1"/>
    <col min="12826" max="12828" width="9" style="1" customWidth="1"/>
    <col min="12829" max="13036" width="9.140625" style="1"/>
    <col min="13037" max="13072" width="9.28515625" style="1" customWidth="1"/>
    <col min="13073" max="13075" width="10" style="1" customWidth="1"/>
    <col min="13076" max="13076" width="89.7109375" style="1" customWidth="1"/>
    <col min="13077" max="13081" width="9.140625" style="1"/>
    <col min="13082" max="13084" width="9" style="1" customWidth="1"/>
    <col min="13085" max="13292" width="9.140625" style="1"/>
    <col min="13293" max="13328" width="9.28515625" style="1" customWidth="1"/>
    <col min="13329" max="13331" width="10" style="1" customWidth="1"/>
    <col min="13332" max="13332" width="89.7109375" style="1" customWidth="1"/>
    <col min="13333" max="13337" width="9.140625" style="1"/>
    <col min="13338" max="13340" width="9" style="1" customWidth="1"/>
    <col min="13341" max="13548" width="9.140625" style="1"/>
    <col min="13549" max="13584" width="9.28515625" style="1" customWidth="1"/>
    <col min="13585" max="13587" width="10" style="1" customWidth="1"/>
    <col min="13588" max="13588" width="89.7109375" style="1" customWidth="1"/>
    <col min="13589" max="13593" width="9.140625" style="1"/>
    <col min="13594" max="13596" width="9" style="1" customWidth="1"/>
    <col min="13597" max="13804" width="9.140625" style="1"/>
    <col min="13805" max="13840" width="9.28515625" style="1" customWidth="1"/>
    <col min="13841" max="13843" width="10" style="1" customWidth="1"/>
    <col min="13844" max="13844" width="89.7109375" style="1" customWidth="1"/>
    <col min="13845" max="13849" width="9.140625" style="1"/>
    <col min="13850" max="13852" width="9" style="1" customWidth="1"/>
    <col min="13853" max="14060" width="9.140625" style="1"/>
    <col min="14061" max="14096" width="9.28515625" style="1" customWidth="1"/>
    <col min="14097" max="14099" width="10" style="1" customWidth="1"/>
    <col min="14100" max="14100" width="89.7109375" style="1" customWidth="1"/>
    <col min="14101" max="14105" width="9.140625" style="1"/>
    <col min="14106" max="14108" width="9" style="1" customWidth="1"/>
    <col min="14109" max="14316" width="9.140625" style="1"/>
    <col min="14317" max="14352" width="9.28515625" style="1" customWidth="1"/>
    <col min="14353" max="14355" width="10" style="1" customWidth="1"/>
    <col min="14356" max="14356" width="89.7109375" style="1" customWidth="1"/>
    <col min="14357" max="14361" width="9.140625" style="1"/>
    <col min="14362" max="14364" width="9" style="1" customWidth="1"/>
    <col min="14365" max="14572" width="9.140625" style="1"/>
    <col min="14573" max="14608" width="9.28515625" style="1" customWidth="1"/>
    <col min="14609" max="14611" width="10" style="1" customWidth="1"/>
    <col min="14612" max="14612" width="89.7109375" style="1" customWidth="1"/>
    <col min="14613" max="14617" width="9.140625" style="1"/>
    <col min="14618" max="14620" width="9" style="1" customWidth="1"/>
    <col min="14621" max="14828" width="9.140625" style="1"/>
    <col min="14829" max="14864" width="9.28515625" style="1" customWidth="1"/>
    <col min="14865" max="14867" width="10" style="1" customWidth="1"/>
    <col min="14868" max="14868" width="89.7109375" style="1" customWidth="1"/>
    <col min="14869" max="14873" width="9.140625" style="1"/>
    <col min="14874" max="14876" width="9" style="1" customWidth="1"/>
    <col min="14877" max="15084" width="9.140625" style="1"/>
    <col min="15085" max="15120" width="9.28515625" style="1" customWidth="1"/>
    <col min="15121" max="15123" width="10" style="1" customWidth="1"/>
    <col min="15124" max="15124" width="89.7109375" style="1" customWidth="1"/>
    <col min="15125" max="15129" width="9.140625" style="1"/>
    <col min="15130" max="15132" width="9" style="1" customWidth="1"/>
    <col min="15133" max="15340" width="9.140625" style="1"/>
    <col min="15341" max="15376" width="9.28515625" style="1" customWidth="1"/>
    <col min="15377" max="15379" width="10" style="1" customWidth="1"/>
    <col min="15380" max="15380" width="89.7109375" style="1" customWidth="1"/>
    <col min="15381" max="15385" width="9.140625" style="1"/>
    <col min="15386" max="15388" width="9" style="1" customWidth="1"/>
    <col min="15389" max="15596" width="9.140625" style="1"/>
    <col min="15597" max="15632" width="9.28515625" style="1" customWidth="1"/>
    <col min="15633" max="15635" width="10" style="1" customWidth="1"/>
    <col min="15636" max="15636" width="89.7109375" style="1" customWidth="1"/>
    <col min="15637" max="15641" width="9.140625" style="1"/>
    <col min="15642" max="15644" width="9" style="1" customWidth="1"/>
    <col min="15645" max="15852" width="9.140625" style="1"/>
    <col min="15853" max="15888" width="9.28515625" style="1" customWidth="1"/>
    <col min="15889" max="15891" width="10" style="1" customWidth="1"/>
    <col min="15892" max="15892" width="89.7109375" style="1" customWidth="1"/>
    <col min="15893" max="15897" width="9.140625" style="1"/>
    <col min="15898" max="15900" width="9" style="1" customWidth="1"/>
    <col min="15901" max="16108" width="9.140625" style="1"/>
    <col min="16109" max="16144" width="9.28515625" style="1" customWidth="1"/>
    <col min="16145" max="16147" width="10" style="1" customWidth="1"/>
    <col min="16148" max="16148" width="89.7109375" style="1" customWidth="1"/>
    <col min="16149" max="16153" width="9.140625" style="1"/>
    <col min="16154" max="16156" width="9" style="1" customWidth="1"/>
    <col min="16157" max="16384" width="9.140625" style="1"/>
  </cols>
  <sheetData>
    <row r="1" spans="1:20" ht="23.25" customHeight="1" x14ac:dyDescent="0.15">
      <c r="A1" s="106" t="s">
        <v>35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85" t="s">
        <v>116</v>
      </c>
      <c r="O1" s="95" t="s">
        <v>36</v>
      </c>
      <c r="P1" s="81" t="s">
        <v>46</v>
      </c>
      <c r="Q1" s="101" t="s">
        <v>37</v>
      </c>
      <c r="R1" s="81" t="s">
        <v>38</v>
      </c>
      <c r="S1" s="97" t="s">
        <v>39</v>
      </c>
      <c r="T1" s="78" t="s">
        <v>84</v>
      </c>
    </row>
    <row r="2" spans="1:20" ht="22.5" customHeight="1" thickBot="1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86"/>
      <c r="O2" s="96"/>
      <c r="P2" s="82"/>
      <c r="Q2" s="102"/>
      <c r="R2" s="82"/>
      <c r="S2" s="98"/>
      <c r="T2" s="79"/>
    </row>
    <row r="3" spans="1:20" ht="24" customHeight="1" x14ac:dyDescent="0.15">
      <c r="A3" s="85"/>
      <c r="B3" s="85"/>
      <c r="C3" s="85">
        <v>3</v>
      </c>
      <c r="D3" s="85">
        <v>4</v>
      </c>
      <c r="E3" s="85"/>
      <c r="F3" s="85"/>
      <c r="G3" s="85"/>
      <c r="H3" s="85"/>
      <c r="I3" s="85">
        <v>24</v>
      </c>
      <c r="J3" s="85"/>
      <c r="K3" s="85"/>
      <c r="L3" s="85"/>
      <c r="M3" s="85"/>
      <c r="N3" s="85" t="s">
        <v>117</v>
      </c>
      <c r="O3" s="82"/>
      <c r="P3" s="82"/>
      <c r="Q3" s="102"/>
      <c r="R3" s="82"/>
      <c r="S3" s="98"/>
      <c r="T3" s="79"/>
    </row>
    <row r="4" spans="1:20" ht="24" customHeight="1" thickBot="1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3"/>
      <c r="P4" s="83"/>
      <c r="Q4" s="103"/>
      <c r="R4" s="83"/>
      <c r="S4" s="99"/>
      <c r="T4" s="80"/>
    </row>
    <row r="5" spans="1:20" ht="12.75" customHeight="1" x14ac:dyDescent="0.15">
      <c r="A5" s="11"/>
      <c r="B5" s="11"/>
      <c r="C5" s="11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5"/>
      <c r="P5" s="16"/>
      <c r="Q5" s="13"/>
      <c r="R5" s="15"/>
      <c r="S5" s="17" t="s">
        <v>80</v>
      </c>
      <c r="T5" s="15"/>
    </row>
    <row r="6" spans="1:20" ht="12.75" customHeight="1" x14ac:dyDescent="0.15">
      <c r="A6" s="11"/>
      <c r="B6" s="11"/>
      <c r="C6" s="11">
        <v>300</v>
      </c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5">
        <v>203</v>
      </c>
      <c r="P6" s="16">
        <v>10000</v>
      </c>
      <c r="Q6" s="13">
        <f t="shared" ref="Q6:Q12" si="0">SUM(C6:M6)</f>
        <v>300</v>
      </c>
      <c r="R6" s="15" t="s">
        <v>44</v>
      </c>
      <c r="S6" s="18" t="s">
        <v>76</v>
      </c>
      <c r="T6" s="15"/>
    </row>
    <row r="7" spans="1:20" ht="12.75" customHeight="1" x14ac:dyDescent="0.15">
      <c r="A7" s="11"/>
      <c r="B7" s="11"/>
      <c r="C7" s="11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5">
        <v>253</v>
      </c>
      <c r="P7" s="16">
        <v>1000</v>
      </c>
      <c r="Q7" s="13">
        <f t="shared" si="0"/>
        <v>0</v>
      </c>
      <c r="R7" s="15" t="s">
        <v>43</v>
      </c>
      <c r="S7" s="18" t="s">
        <v>99</v>
      </c>
      <c r="T7" s="15"/>
    </row>
    <row r="8" spans="1:20" ht="12.75" customHeight="1" x14ac:dyDescent="0.15">
      <c r="A8" s="11"/>
      <c r="B8" s="11"/>
      <c r="C8" s="11"/>
      <c r="D8" s="12"/>
      <c r="E8" s="13"/>
      <c r="F8" s="13"/>
      <c r="G8" s="13"/>
      <c r="H8" s="13"/>
      <c r="I8" s="13">
        <v>33</v>
      </c>
      <c r="J8" s="13"/>
      <c r="K8" s="13"/>
      <c r="L8" s="13"/>
      <c r="M8" s="13"/>
      <c r="N8" s="13"/>
      <c r="O8" s="15">
        <v>254</v>
      </c>
      <c r="P8" s="16">
        <v>1600</v>
      </c>
      <c r="Q8" s="13">
        <f t="shared" si="0"/>
        <v>33</v>
      </c>
      <c r="R8" s="15" t="s">
        <v>43</v>
      </c>
      <c r="S8" s="18" t="s">
        <v>98</v>
      </c>
      <c r="T8" s="15"/>
    </row>
    <row r="9" spans="1:20" ht="12.75" customHeight="1" x14ac:dyDescent="0.15">
      <c r="A9" s="11"/>
      <c r="B9" s="11"/>
      <c r="C9" s="11"/>
      <c r="D9" s="12"/>
      <c r="E9" s="13"/>
      <c r="F9" s="13"/>
      <c r="G9" s="13"/>
      <c r="H9" s="13"/>
      <c r="I9" s="13">
        <f>'Summary (O)'!B15</f>
        <v>3300</v>
      </c>
      <c r="J9" s="13"/>
      <c r="K9" s="13"/>
      <c r="L9" s="13"/>
      <c r="M9" s="13"/>
      <c r="N9" s="13"/>
      <c r="O9" s="15">
        <v>254</v>
      </c>
      <c r="P9" s="16">
        <v>1001</v>
      </c>
      <c r="Q9" s="13">
        <f t="shared" si="0"/>
        <v>3300</v>
      </c>
      <c r="R9" s="15" t="s">
        <v>43</v>
      </c>
      <c r="S9" s="18" t="s">
        <v>45</v>
      </c>
      <c r="T9" s="15">
        <v>3</v>
      </c>
    </row>
    <row r="10" spans="1:20" ht="12.75" customHeight="1" x14ac:dyDescent="0.15">
      <c r="A10" s="11"/>
      <c r="B10" s="11"/>
      <c r="C10" s="11">
        <v>300</v>
      </c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5">
        <v>304</v>
      </c>
      <c r="P10" s="16">
        <v>20000</v>
      </c>
      <c r="Q10" s="13">
        <f t="shared" si="0"/>
        <v>300</v>
      </c>
      <c r="R10" s="15" t="s">
        <v>44</v>
      </c>
      <c r="S10" s="18" t="s">
        <v>77</v>
      </c>
      <c r="T10" s="15"/>
    </row>
    <row r="11" spans="1:20" ht="12.75" customHeight="1" x14ac:dyDescent="0.15">
      <c r="A11" s="19"/>
      <c r="B11" s="19"/>
      <c r="C11" s="19"/>
      <c r="D11" s="12"/>
      <c r="E11" s="13"/>
      <c r="F11" s="13"/>
      <c r="G11" s="13"/>
      <c r="H11" s="14"/>
      <c r="I11" s="14">
        <f>'Summary (O)'!D15</f>
        <v>495</v>
      </c>
      <c r="J11" s="14"/>
      <c r="K11" s="14"/>
      <c r="L11" s="14"/>
      <c r="M11" s="14"/>
      <c r="N11" s="14"/>
      <c r="O11" s="20">
        <v>407</v>
      </c>
      <c r="P11" s="15">
        <v>20000</v>
      </c>
      <c r="Q11" s="13">
        <f t="shared" si="0"/>
        <v>495</v>
      </c>
      <c r="R11" s="20" t="s">
        <v>15</v>
      </c>
      <c r="S11" s="18" t="s">
        <v>56</v>
      </c>
      <c r="T11" s="20"/>
    </row>
    <row r="12" spans="1:20" ht="12.75" customHeight="1" x14ac:dyDescent="0.15">
      <c r="A12" s="19"/>
      <c r="B12" s="19"/>
      <c r="C12" s="19"/>
      <c r="D12" s="12"/>
      <c r="E12" s="13"/>
      <c r="F12" s="13"/>
      <c r="G12" s="13"/>
      <c r="H12" s="14"/>
      <c r="I12" s="14">
        <f>'Summary (O)'!E15</f>
        <v>115</v>
      </c>
      <c r="J12" s="14"/>
      <c r="K12" s="14"/>
      <c r="L12" s="14"/>
      <c r="M12" s="14"/>
      <c r="N12" s="14"/>
      <c r="O12" s="20">
        <v>441</v>
      </c>
      <c r="P12" s="15">
        <v>50000</v>
      </c>
      <c r="Q12" s="13">
        <f t="shared" si="0"/>
        <v>115</v>
      </c>
      <c r="R12" s="20" t="s">
        <v>44</v>
      </c>
      <c r="S12" s="18" t="s">
        <v>57</v>
      </c>
      <c r="T12" s="20"/>
    </row>
    <row r="13" spans="1:20" ht="12.75" customHeight="1" x14ac:dyDescent="0.15">
      <c r="A13" s="19"/>
      <c r="B13" s="19"/>
      <c r="C13" s="19"/>
      <c r="D13" s="12"/>
      <c r="E13" s="13"/>
      <c r="F13" s="13"/>
      <c r="G13" s="13"/>
      <c r="H13" s="13"/>
      <c r="I13" s="13">
        <f>'Summary (O)'!$F14</f>
        <v>84</v>
      </c>
      <c r="J13" s="13"/>
      <c r="K13" s="13"/>
      <c r="L13" s="13"/>
      <c r="M13" s="13"/>
      <c r="N13" s="14"/>
      <c r="O13" s="20">
        <v>441</v>
      </c>
      <c r="P13" s="15"/>
      <c r="Q13" s="13">
        <f>SUM(C11:M11)</f>
        <v>495</v>
      </c>
      <c r="R13" s="20" t="s">
        <v>44</v>
      </c>
      <c r="S13" s="18" t="s">
        <v>105</v>
      </c>
      <c r="T13" s="20"/>
    </row>
    <row r="14" spans="1:20" ht="12.75" customHeight="1" x14ac:dyDescent="0.15">
      <c r="A14" s="19"/>
      <c r="B14" s="19"/>
      <c r="C14" s="19"/>
      <c r="D14" s="12"/>
      <c r="E14" s="13"/>
      <c r="F14" s="13"/>
      <c r="G14" s="13"/>
      <c r="H14" s="14"/>
      <c r="I14" s="14"/>
      <c r="J14" s="14"/>
      <c r="K14" s="14"/>
      <c r="L14" s="14"/>
      <c r="M14" s="14"/>
      <c r="N14" s="14"/>
      <c r="O14" s="20"/>
      <c r="P14" s="15"/>
      <c r="Q14" s="13"/>
      <c r="R14" s="20"/>
      <c r="S14" s="18"/>
      <c r="T14" s="20"/>
    </row>
    <row r="15" spans="1:20" ht="12.75" customHeight="1" x14ac:dyDescent="0.15">
      <c r="A15" s="19"/>
      <c r="B15" s="19"/>
      <c r="C15" s="19"/>
      <c r="D15" s="21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20"/>
      <c r="P15" s="15"/>
      <c r="Q15" s="13"/>
      <c r="R15" s="20"/>
      <c r="S15" s="17" t="s">
        <v>81</v>
      </c>
      <c r="T15" s="20"/>
    </row>
    <row r="16" spans="1:20" ht="12.75" customHeight="1" x14ac:dyDescent="0.15">
      <c r="A16" s="11"/>
      <c r="B16" s="11"/>
      <c r="C16" s="11">
        <v>167</v>
      </c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5">
        <v>621</v>
      </c>
      <c r="P16" s="16">
        <v>54000</v>
      </c>
      <c r="Q16" s="13">
        <f t="shared" ref="Q16:Q25" si="1">SUM(C16:M16)</f>
        <v>167</v>
      </c>
      <c r="R16" s="15" t="s">
        <v>51</v>
      </c>
      <c r="S16" s="18" t="s">
        <v>75</v>
      </c>
      <c r="T16" s="15"/>
    </row>
    <row r="17" spans="1:20" ht="12.75" customHeight="1" x14ac:dyDescent="0.15">
      <c r="A17" s="19"/>
      <c r="B17" s="19"/>
      <c r="C17" s="19">
        <v>183</v>
      </c>
      <c r="D17" s="21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0">
        <v>621</v>
      </c>
      <c r="P17" s="16">
        <v>100</v>
      </c>
      <c r="Q17" s="13">
        <f t="shared" si="1"/>
        <v>183</v>
      </c>
      <c r="R17" s="20" t="s">
        <v>51</v>
      </c>
      <c r="S17" s="18" t="s">
        <v>74</v>
      </c>
      <c r="T17" s="20"/>
    </row>
    <row r="18" spans="1:20" ht="12.75" customHeight="1" x14ac:dyDescent="0.15">
      <c r="A18" s="19"/>
      <c r="B18" s="19"/>
      <c r="C18" s="19"/>
      <c r="D18" s="21"/>
      <c r="E18" s="22"/>
      <c r="F18" s="43"/>
      <c r="G18" s="43"/>
      <c r="H18" s="43"/>
      <c r="I18" s="43">
        <f>'Summary (O)'!$K15</f>
        <v>0.20833333333333334</v>
      </c>
      <c r="J18" s="43"/>
      <c r="K18" s="43"/>
      <c r="L18" s="43"/>
      <c r="M18" s="43"/>
      <c r="N18" s="23"/>
      <c r="O18" s="20">
        <v>644</v>
      </c>
      <c r="P18" s="16">
        <v>104</v>
      </c>
      <c r="Q18" s="27">
        <f t="shared" si="1"/>
        <v>0.20833333333333334</v>
      </c>
      <c r="R18" s="20" t="s">
        <v>48</v>
      </c>
      <c r="S18" s="18" t="s">
        <v>79</v>
      </c>
      <c r="T18" s="20"/>
    </row>
    <row r="19" spans="1:20" ht="12.75" customHeight="1" x14ac:dyDescent="0.15">
      <c r="A19" s="19"/>
      <c r="B19" s="19"/>
      <c r="C19" s="19"/>
      <c r="D19" s="21"/>
      <c r="E19" s="22"/>
      <c r="F19" s="22"/>
      <c r="G19" s="22"/>
      <c r="H19" s="22"/>
      <c r="I19" s="22">
        <f>'Summary (O)'!$I15</f>
        <v>0.10416666666666667</v>
      </c>
      <c r="J19" s="22"/>
      <c r="K19" s="22"/>
      <c r="L19" s="22"/>
      <c r="M19" s="22"/>
      <c r="N19" s="14"/>
      <c r="O19" s="20">
        <v>644</v>
      </c>
      <c r="P19" s="16">
        <v>300</v>
      </c>
      <c r="Q19" s="27">
        <f t="shared" si="1"/>
        <v>0.10416666666666667</v>
      </c>
      <c r="R19" s="20" t="s">
        <v>48</v>
      </c>
      <c r="S19" s="18" t="s">
        <v>55</v>
      </c>
      <c r="T19" s="20"/>
    </row>
    <row r="20" spans="1:20" ht="12.75" customHeight="1" x14ac:dyDescent="0.15">
      <c r="A20" s="19"/>
      <c r="B20" s="19"/>
      <c r="C20" s="19">
        <f>'Summary (O)'!G15</f>
        <v>0</v>
      </c>
      <c r="D20" s="21"/>
      <c r="E20" s="22"/>
      <c r="F20" s="22"/>
      <c r="G20" s="22"/>
      <c r="H20" s="22"/>
      <c r="I20" s="22">
        <f>'Summary (O)'!$M15</f>
        <v>407.89</v>
      </c>
      <c r="J20" s="22"/>
      <c r="K20" s="22"/>
      <c r="L20" s="22"/>
      <c r="M20" s="22"/>
      <c r="N20" s="14"/>
      <c r="O20" s="20">
        <v>644</v>
      </c>
      <c r="P20" s="16">
        <v>400</v>
      </c>
      <c r="Q20" s="13">
        <f t="shared" si="1"/>
        <v>407.89</v>
      </c>
      <c r="R20" s="20" t="s">
        <v>49</v>
      </c>
      <c r="S20" s="18" t="s">
        <v>59</v>
      </c>
      <c r="T20" s="20"/>
    </row>
    <row r="21" spans="1:20" ht="12.75" customHeight="1" x14ac:dyDescent="0.15">
      <c r="A21" s="19"/>
      <c r="B21" s="19"/>
      <c r="C21" s="19"/>
      <c r="D21" s="21"/>
      <c r="E21" s="22"/>
      <c r="F21" s="22"/>
      <c r="G21" s="22"/>
      <c r="H21" s="22"/>
      <c r="I21" s="22">
        <f>'Summary (O)'!$R15</f>
        <v>102</v>
      </c>
      <c r="J21" s="22"/>
      <c r="K21" s="22"/>
      <c r="L21" s="22"/>
      <c r="M21" s="22"/>
      <c r="N21" s="14"/>
      <c r="O21" s="20">
        <v>644</v>
      </c>
      <c r="P21" s="16">
        <v>500</v>
      </c>
      <c r="Q21" s="13">
        <f t="shared" si="1"/>
        <v>102</v>
      </c>
      <c r="R21" s="20" t="s">
        <v>49</v>
      </c>
      <c r="S21" s="18" t="s">
        <v>54</v>
      </c>
      <c r="T21" s="20"/>
    </row>
    <row r="22" spans="1:20" ht="12.75" customHeight="1" x14ac:dyDescent="0.15">
      <c r="A22" s="19"/>
      <c r="B22" s="19"/>
      <c r="C22" s="19"/>
      <c r="D22" s="21"/>
      <c r="E22" s="22"/>
      <c r="F22" s="22"/>
      <c r="G22" s="22"/>
      <c r="H22" s="22"/>
      <c r="I22" s="22">
        <f>'Summary (O)'!$Q15</f>
        <v>237.64999999999998</v>
      </c>
      <c r="J22" s="22"/>
      <c r="K22" s="22"/>
      <c r="L22" s="22"/>
      <c r="M22" s="22"/>
      <c r="N22" s="14"/>
      <c r="O22" s="20">
        <v>644</v>
      </c>
      <c r="P22" s="16">
        <v>600</v>
      </c>
      <c r="Q22" s="13">
        <f t="shared" si="1"/>
        <v>237.64999999999998</v>
      </c>
      <c r="R22" s="20" t="s">
        <v>49</v>
      </c>
      <c r="S22" s="18" t="s">
        <v>90</v>
      </c>
      <c r="T22" s="20"/>
    </row>
    <row r="23" spans="1:20" ht="12.75" customHeight="1" x14ac:dyDescent="0.15">
      <c r="A23" s="19"/>
      <c r="B23" s="19"/>
      <c r="C23" s="19">
        <f>'Summary (O)'!G18</f>
        <v>0</v>
      </c>
      <c r="D23" s="21"/>
      <c r="E23" s="22"/>
      <c r="F23" s="22"/>
      <c r="G23" s="22"/>
      <c r="H23" s="22"/>
      <c r="I23" s="22">
        <f>'Summary (O)'!$N15</f>
        <v>0</v>
      </c>
      <c r="J23" s="22"/>
      <c r="K23" s="22"/>
      <c r="L23" s="22"/>
      <c r="M23" s="22"/>
      <c r="N23" s="14"/>
      <c r="O23" s="20">
        <v>644</v>
      </c>
      <c r="P23" s="16">
        <v>700</v>
      </c>
      <c r="Q23" s="13">
        <f t="shared" si="1"/>
        <v>0</v>
      </c>
      <c r="R23" s="20" t="s">
        <v>49</v>
      </c>
      <c r="S23" s="18" t="s">
        <v>58</v>
      </c>
      <c r="T23" s="20"/>
    </row>
    <row r="24" spans="1:20" ht="12.75" customHeight="1" x14ac:dyDescent="0.15">
      <c r="A24" s="19"/>
      <c r="B24" s="19"/>
      <c r="C24" s="19"/>
      <c r="D24" s="21"/>
      <c r="E24" s="22"/>
      <c r="F24" s="22"/>
      <c r="G24" s="22"/>
      <c r="H24" s="22"/>
      <c r="I24" s="22" t="e">
        <f>'Summary (O)'!$O15</f>
        <v>#REF!</v>
      </c>
      <c r="J24" s="22"/>
      <c r="K24" s="22"/>
      <c r="L24" s="22"/>
      <c r="M24" s="22"/>
      <c r="N24" s="14"/>
      <c r="O24" s="20">
        <v>644</v>
      </c>
      <c r="P24" s="16">
        <v>720</v>
      </c>
      <c r="Q24" s="13" t="e">
        <f t="shared" si="1"/>
        <v>#REF!</v>
      </c>
      <c r="R24" s="20" t="s">
        <v>49</v>
      </c>
      <c r="S24" s="18" t="s">
        <v>113</v>
      </c>
      <c r="T24" s="20"/>
    </row>
    <row r="25" spans="1:20" ht="12.75" customHeight="1" x14ac:dyDescent="0.15">
      <c r="A25" s="19"/>
      <c r="B25" s="19"/>
      <c r="C25" s="19">
        <f>'Summary (O)'!G20</f>
        <v>0</v>
      </c>
      <c r="D25" s="21"/>
      <c r="E25" s="22"/>
      <c r="F25" s="22"/>
      <c r="G25" s="22"/>
      <c r="H25" s="22"/>
      <c r="I25" s="22">
        <f>'Summary (O)'!$P15</f>
        <v>6</v>
      </c>
      <c r="J25" s="22"/>
      <c r="K25" s="22"/>
      <c r="L25" s="22"/>
      <c r="M25" s="22"/>
      <c r="N25" s="14"/>
      <c r="O25" s="20">
        <v>644</v>
      </c>
      <c r="P25" s="16">
        <v>1300</v>
      </c>
      <c r="Q25" s="13">
        <f t="shared" si="1"/>
        <v>6</v>
      </c>
      <c r="R25" s="20" t="s">
        <v>51</v>
      </c>
      <c r="S25" s="18" t="s">
        <v>50</v>
      </c>
      <c r="T25" s="20"/>
    </row>
    <row r="26" spans="1:20" ht="12.75" customHeight="1" x14ac:dyDescent="0.15">
      <c r="A26" s="19"/>
      <c r="B26" s="19"/>
      <c r="C26" s="19"/>
      <c r="D26" s="21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20"/>
      <c r="P26" s="16"/>
      <c r="Q26" s="13"/>
      <c r="R26" s="20"/>
      <c r="S26" s="18"/>
      <c r="T26" s="20"/>
    </row>
    <row r="27" spans="1:20" ht="12.75" customHeight="1" x14ac:dyDescent="0.15">
      <c r="A27" s="19"/>
      <c r="B27" s="19"/>
      <c r="C27" s="19"/>
      <c r="D27" s="21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20"/>
      <c r="P27" s="16"/>
      <c r="Q27" s="13"/>
      <c r="R27" s="20"/>
      <c r="S27" s="17" t="s">
        <v>82</v>
      </c>
      <c r="T27" s="20"/>
    </row>
    <row r="28" spans="1:20" ht="12.75" customHeight="1" x14ac:dyDescent="0.15">
      <c r="A28" s="19"/>
      <c r="B28" s="19"/>
      <c r="C28" s="19"/>
      <c r="D28" s="21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20"/>
      <c r="P28" s="16"/>
      <c r="Q28" s="13"/>
      <c r="R28" s="20"/>
      <c r="S28" s="17"/>
      <c r="T28" s="20"/>
    </row>
    <row r="29" spans="1:20" x14ac:dyDescent="0.15">
      <c r="P29" s="44"/>
      <c r="Q29" s="44"/>
    </row>
    <row r="30" spans="1:20" ht="36" x14ac:dyDescent="0.15">
      <c r="B30" s="25"/>
      <c r="C30" s="25">
        <v>3.6</v>
      </c>
      <c r="D30" s="26"/>
      <c r="E30" s="14"/>
      <c r="F30" s="14" t="e">
        <f>#REF!</f>
        <v>#REF!</v>
      </c>
      <c r="G30" s="14"/>
      <c r="H30" s="14"/>
      <c r="I30" s="14"/>
      <c r="J30" s="14"/>
      <c r="K30" s="14"/>
      <c r="L30" s="14"/>
      <c r="M30" s="14"/>
      <c r="N30" s="14"/>
      <c r="O30" s="20">
        <v>614</v>
      </c>
      <c r="P30" s="16">
        <v>22350</v>
      </c>
      <c r="Q30" s="13" t="e">
        <f t="shared" ref="Q30:Q35" si="2">SUM(C30:M30)</f>
        <v>#REF!</v>
      </c>
      <c r="R30" s="20" t="s">
        <v>48</v>
      </c>
      <c r="S30" s="18" t="s">
        <v>92</v>
      </c>
      <c r="T30" s="20"/>
    </row>
    <row r="31" spans="1:20" ht="36" x14ac:dyDescent="0.15">
      <c r="B31" s="25"/>
      <c r="C31" s="25">
        <v>1.8</v>
      </c>
      <c r="D31" s="26"/>
      <c r="E31" s="14"/>
      <c r="F31" s="14" t="e">
        <f>#REF!</f>
        <v>#REF!</v>
      </c>
      <c r="G31" s="14"/>
      <c r="H31" s="14"/>
      <c r="I31" s="14"/>
      <c r="J31" s="14"/>
      <c r="K31" s="14"/>
      <c r="L31" s="14"/>
      <c r="M31" s="14"/>
      <c r="N31" s="14"/>
      <c r="O31" s="20">
        <v>614</v>
      </c>
      <c r="P31" s="16">
        <v>21680</v>
      </c>
      <c r="Q31" s="13" t="e">
        <f t="shared" si="2"/>
        <v>#REF!</v>
      </c>
      <c r="R31" s="20" t="s">
        <v>48</v>
      </c>
      <c r="S31" s="18" t="s">
        <v>91</v>
      </c>
      <c r="T31" s="20"/>
    </row>
    <row r="32" spans="1:20" ht="36" x14ac:dyDescent="0.15">
      <c r="B32" s="19"/>
      <c r="C32" s="19">
        <v>592</v>
      </c>
      <c r="D32" s="21"/>
      <c r="E32" s="14"/>
      <c r="F32" s="14" t="e">
        <f>#REF!</f>
        <v>#REF!</v>
      </c>
      <c r="G32" s="14"/>
      <c r="H32" s="14"/>
      <c r="I32" s="14"/>
      <c r="J32" s="14"/>
      <c r="K32" s="14"/>
      <c r="L32" s="14"/>
      <c r="M32" s="14"/>
      <c r="N32" s="14"/>
      <c r="O32" s="20">
        <v>614</v>
      </c>
      <c r="P32" s="16">
        <v>23680</v>
      </c>
      <c r="Q32" s="13" t="e">
        <f t="shared" si="2"/>
        <v>#REF!</v>
      </c>
      <c r="R32" s="20" t="s">
        <v>49</v>
      </c>
      <c r="S32" s="18" t="s">
        <v>93</v>
      </c>
      <c r="T32" s="20"/>
    </row>
    <row r="33" spans="2:20" ht="18" x14ac:dyDescent="0.15">
      <c r="B33" s="19"/>
      <c r="C33" s="19">
        <v>164</v>
      </c>
      <c r="D33" s="21"/>
      <c r="E33" s="14"/>
      <c r="F33" s="14" t="e">
        <f>#REF!</f>
        <v>#REF!</v>
      </c>
      <c r="G33" s="14"/>
      <c r="H33" s="14"/>
      <c r="I33" s="14"/>
      <c r="J33" s="14"/>
      <c r="K33" s="14"/>
      <c r="L33" s="14"/>
      <c r="M33" s="14"/>
      <c r="N33" s="14"/>
      <c r="O33" s="20">
        <v>614</v>
      </c>
      <c r="P33" s="16">
        <v>26610</v>
      </c>
      <c r="Q33" s="13" t="e">
        <f t="shared" si="2"/>
        <v>#REF!</v>
      </c>
      <c r="R33" s="20" t="s">
        <v>49</v>
      </c>
      <c r="S33" s="18" t="s">
        <v>94</v>
      </c>
      <c r="T33" s="20"/>
    </row>
    <row r="34" spans="2:20" ht="36" x14ac:dyDescent="0.15">
      <c r="B34" s="19"/>
      <c r="C34" s="19">
        <v>4</v>
      </c>
      <c r="D34" s="21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20">
        <v>614</v>
      </c>
      <c r="P34" s="16">
        <v>18000</v>
      </c>
      <c r="Q34" s="13">
        <f t="shared" si="2"/>
        <v>4</v>
      </c>
      <c r="R34" s="20" t="s">
        <v>51</v>
      </c>
      <c r="S34" s="18" t="s">
        <v>95</v>
      </c>
      <c r="T34" s="20"/>
    </row>
    <row r="35" spans="2:20" ht="18.75" customHeight="1" x14ac:dyDescent="0.15">
      <c r="B35" s="19"/>
      <c r="C35" s="19"/>
      <c r="D35" s="26">
        <v>0.25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20">
        <v>616</v>
      </c>
      <c r="P35" s="16">
        <v>10000</v>
      </c>
      <c r="Q35" s="27">
        <f t="shared" si="2"/>
        <v>0.25</v>
      </c>
      <c r="R35" s="20" t="s">
        <v>85</v>
      </c>
      <c r="S35" s="18" t="s">
        <v>86</v>
      </c>
      <c r="T35" s="20"/>
    </row>
    <row r="36" spans="2:20" ht="18" x14ac:dyDescent="0.15">
      <c r="B36" s="19"/>
      <c r="C36" s="19"/>
      <c r="D36" s="21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20"/>
      <c r="P36" s="16"/>
      <c r="Q36" s="13"/>
      <c r="R36" s="20"/>
      <c r="S36" s="18"/>
      <c r="T36" s="20"/>
    </row>
    <row r="37" spans="2:20" ht="18.75" customHeight="1" x14ac:dyDescent="0.15">
      <c r="B37" s="19"/>
      <c r="C37" s="19"/>
      <c r="D37" s="21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20"/>
      <c r="P37" s="16"/>
      <c r="Q37" s="13"/>
      <c r="R37" s="20"/>
      <c r="S37" s="17" t="s">
        <v>83</v>
      </c>
      <c r="T37" s="20"/>
    </row>
    <row r="38" spans="2:20" ht="12.75" customHeight="1" x14ac:dyDescent="0.15">
      <c r="B38" s="19"/>
      <c r="C38" s="19"/>
      <c r="D38" s="21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20">
        <v>614</v>
      </c>
      <c r="P38" s="16">
        <v>11000</v>
      </c>
      <c r="Q38" s="13">
        <v>1</v>
      </c>
      <c r="R38" s="20" t="s">
        <v>8</v>
      </c>
      <c r="S38" s="18" t="s">
        <v>1</v>
      </c>
      <c r="T38" s="20"/>
    </row>
    <row r="39" spans="2:20" ht="18" x14ac:dyDescent="0.15">
      <c r="B39" s="19"/>
      <c r="C39" s="19"/>
      <c r="D39" s="21"/>
      <c r="E39" s="14"/>
      <c r="F39" s="14" t="e">
        <f>#REF!</f>
        <v>#REF!</v>
      </c>
      <c r="G39" s="14"/>
      <c r="H39" s="14"/>
      <c r="I39" s="14"/>
      <c r="J39" s="14"/>
      <c r="K39" s="14"/>
      <c r="L39" s="14"/>
      <c r="M39" s="14"/>
      <c r="N39" s="14"/>
      <c r="O39" s="20">
        <v>623</v>
      </c>
      <c r="P39" s="16">
        <v>10001</v>
      </c>
      <c r="Q39" s="13">
        <v>1</v>
      </c>
      <c r="R39" s="20" t="s">
        <v>8</v>
      </c>
      <c r="S39" s="18" t="s">
        <v>78</v>
      </c>
      <c r="T39" s="20"/>
    </row>
    <row r="40" spans="2:20" ht="18" x14ac:dyDescent="0.15">
      <c r="B40" s="19"/>
      <c r="C40" s="19"/>
      <c r="D40" s="21"/>
      <c r="E40" s="14"/>
      <c r="F40" s="14" t="e">
        <f>#REF!</f>
        <v>#REF!</v>
      </c>
      <c r="G40" s="14"/>
      <c r="H40" s="14"/>
      <c r="I40" s="14"/>
      <c r="J40" s="14"/>
      <c r="K40" s="14"/>
      <c r="L40" s="14"/>
      <c r="M40" s="14"/>
      <c r="N40" s="14"/>
      <c r="O40" s="20">
        <v>624</v>
      </c>
      <c r="P40" s="16">
        <v>10000</v>
      </c>
      <c r="Q40" s="13">
        <v>1</v>
      </c>
      <c r="R40" s="20" t="s">
        <v>8</v>
      </c>
      <c r="S40" s="18" t="s">
        <v>47</v>
      </c>
      <c r="T40" s="20"/>
    </row>
    <row r="41" spans="2:20" x14ac:dyDescent="0.15">
      <c r="Q41" s="1">
        <v>1</v>
      </c>
    </row>
  </sheetData>
  <mergeCells count="22">
    <mergeCell ref="A3:A4"/>
    <mergeCell ref="A1:M2"/>
    <mergeCell ref="N1:N2"/>
    <mergeCell ref="T1:T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O1:O4"/>
    <mergeCell ref="P1:P4"/>
    <mergeCell ref="Q1:Q4"/>
    <mergeCell ref="R1:R4"/>
    <mergeCell ref="S1:S4"/>
    <mergeCell ref="K3:K4"/>
    <mergeCell ref="L3:L4"/>
    <mergeCell ref="M3:M4"/>
    <mergeCell ref="N3:N4"/>
  </mergeCells>
  <pageMargins left="0.75" right="0.75" top="1" bottom="1" header="0.5" footer="0.5"/>
  <pageSetup paperSize="3" scale="50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F3C73-6792-4F4C-9B35-A17D94201387}">
  <dimension ref="A1:U25"/>
  <sheetViews>
    <sheetView tabSelected="1" zoomScale="75" zoomScaleNormal="75" workbookViewId="0">
      <selection activeCell="F7" sqref="F7"/>
    </sheetView>
  </sheetViews>
  <sheetFormatPr defaultRowHeight="15" x14ac:dyDescent="0.25"/>
  <cols>
    <col min="1" max="8" width="15.7109375" customWidth="1"/>
    <col min="9" max="11" width="18.85546875" customWidth="1"/>
    <col min="12" max="12" width="17.85546875" customWidth="1"/>
    <col min="13" max="21" width="15.7109375" customWidth="1"/>
  </cols>
  <sheetData>
    <row r="1" spans="1:21" ht="25.5" customHeight="1" thickBot="1" x14ac:dyDescent="0.3">
      <c r="A1" s="108" t="s">
        <v>17</v>
      </c>
      <c r="B1" s="108" t="s">
        <v>17</v>
      </c>
      <c r="C1" s="108" t="s">
        <v>18</v>
      </c>
      <c r="D1" s="51">
        <v>621</v>
      </c>
      <c r="E1" s="3">
        <v>644</v>
      </c>
      <c r="F1" s="3">
        <v>644</v>
      </c>
      <c r="G1" s="3">
        <v>644</v>
      </c>
      <c r="H1" s="3">
        <v>644</v>
      </c>
      <c r="I1" s="3">
        <v>644</v>
      </c>
      <c r="J1" s="3">
        <v>644</v>
      </c>
      <c r="K1" s="3">
        <v>644</v>
      </c>
      <c r="L1" s="3">
        <v>644</v>
      </c>
      <c r="M1" s="3">
        <v>644</v>
      </c>
      <c r="N1" s="39">
        <v>644</v>
      </c>
      <c r="O1" s="3">
        <v>644</v>
      </c>
      <c r="P1" s="37"/>
      <c r="Q1" s="37"/>
      <c r="R1" s="37"/>
      <c r="S1" s="37"/>
      <c r="T1" s="37"/>
      <c r="U1" s="37"/>
    </row>
    <row r="2" spans="1:21" ht="25.5" customHeight="1" thickBot="1" x14ac:dyDescent="0.3">
      <c r="A2" s="109"/>
      <c r="B2" s="109"/>
      <c r="C2" s="110"/>
      <c r="D2" s="108" t="s">
        <v>121</v>
      </c>
      <c r="E2" s="108" t="s">
        <v>88</v>
      </c>
      <c r="F2" s="108" t="s">
        <v>130</v>
      </c>
      <c r="G2" s="108" t="s">
        <v>131</v>
      </c>
      <c r="H2" s="118" t="s">
        <v>107</v>
      </c>
      <c r="I2" s="117" t="s">
        <v>89</v>
      </c>
      <c r="J2" s="118" t="s">
        <v>109</v>
      </c>
      <c r="K2" s="118" t="s">
        <v>119</v>
      </c>
      <c r="L2" s="117" t="s">
        <v>52</v>
      </c>
      <c r="M2" s="117" t="s">
        <v>129</v>
      </c>
      <c r="N2" s="112" t="s">
        <v>125</v>
      </c>
      <c r="O2" s="112" t="s">
        <v>128</v>
      </c>
      <c r="P2" s="111"/>
      <c r="Q2" s="111"/>
      <c r="R2" s="111"/>
      <c r="S2" s="111"/>
      <c r="T2" s="111"/>
      <c r="U2" s="111"/>
    </row>
    <row r="3" spans="1:21" ht="25.5" customHeight="1" x14ac:dyDescent="0.25">
      <c r="A3" s="109"/>
      <c r="B3" s="109"/>
      <c r="C3" s="108" t="s">
        <v>6</v>
      </c>
      <c r="D3" s="109"/>
      <c r="E3" s="109"/>
      <c r="F3" s="109"/>
      <c r="G3" s="109"/>
      <c r="H3" s="119"/>
      <c r="I3" s="109"/>
      <c r="J3" s="119"/>
      <c r="K3" s="119"/>
      <c r="L3" s="109"/>
      <c r="M3" s="109"/>
      <c r="N3" s="113"/>
      <c r="O3" s="113"/>
      <c r="P3" s="111"/>
      <c r="Q3" s="111"/>
      <c r="R3" s="111"/>
      <c r="S3" s="111"/>
      <c r="T3" s="111"/>
      <c r="U3" s="111"/>
    </row>
    <row r="4" spans="1:21" ht="33" customHeight="1" thickBot="1" x14ac:dyDescent="0.3">
      <c r="A4" s="110"/>
      <c r="B4" s="110"/>
      <c r="C4" s="110"/>
      <c r="D4" s="110"/>
      <c r="E4" s="110"/>
      <c r="F4" s="110"/>
      <c r="G4" s="110"/>
      <c r="H4" s="120"/>
      <c r="I4" s="110"/>
      <c r="J4" s="120"/>
      <c r="K4" s="120"/>
      <c r="L4" s="110"/>
      <c r="M4" s="110"/>
      <c r="N4" s="114"/>
      <c r="O4" s="114"/>
      <c r="P4" s="111"/>
      <c r="Q4" s="111"/>
      <c r="R4" s="111"/>
      <c r="S4" s="111"/>
      <c r="T4" s="111"/>
      <c r="U4" s="111"/>
    </row>
    <row r="5" spans="1:21" ht="18" x14ac:dyDescent="0.25">
      <c r="A5" s="5">
        <v>1484.2</v>
      </c>
      <c r="B5" s="5">
        <v>1550</v>
      </c>
      <c r="C5" s="7">
        <f t="shared" ref="C5:C18" si="0">ROUNDUP(ROUND(B5,0)-ROUND(A5,0),0)</f>
        <v>66</v>
      </c>
      <c r="D5" s="9">
        <f>'Plan 1'!$O$10</f>
        <v>12</v>
      </c>
      <c r="E5" s="8">
        <f>'Plan 1'!P5</f>
        <v>1.2500000000000001E-2</v>
      </c>
      <c r="F5" s="8"/>
      <c r="G5" s="8"/>
      <c r="H5" s="8">
        <f>'Plan 1'!Q5</f>
        <v>0.01</v>
      </c>
      <c r="I5" s="9">
        <f>'Plan 1'!R5</f>
        <v>350</v>
      </c>
      <c r="J5" s="40"/>
      <c r="K5" s="40">
        <f>'Plan 1'!S5</f>
        <v>45.47</v>
      </c>
      <c r="L5" s="9">
        <f>'Plan 1'!T5</f>
        <v>2</v>
      </c>
      <c r="M5" s="8"/>
      <c r="N5" s="9">
        <f>'Plan 1'!U5</f>
        <v>47</v>
      </c>
      <c r="O5" s="9"/>
      <c r="P5" s="38"/>
      <c r="Q5" s="38"/>
      <c r="R5" s="38"/>
      <c r="S5" s="38"/>
      <c r="T5" s="38"/>
      <c r="U5" s="38"/>
    </row>
    <row r="6" spans="1:21" ht="18" x14ac:dyDescent="0.25">
      <c r="A6" s="5">
        <v>1550</v>
      </c>
      <c r="B6" s="5">
        <v>2100</v>
      </c>
      <c r="C6" s="7">
        <f t="shared" si="0"/>
        <v>550</v>
      </c>
      <c r="D6" s="9">
        <f>'Plan 2'!$O$10</f>
        <v>45</v>
      </c>
      <c r="E6" s="8">
        <f>'Plan 2'!P5</f>
        <v>0.10416666666666667</v>
      </c>
      <c r="F6" s="8"/>
      <c r="G6" s="8">
        <v>0.02</v>
      </c>
      <c r="H6" s="8">
        <f>'Plan 2'!R5</f>
        <v>0.20833333333333334</v>
      </c>
      <c r="I6" s="9">
        <f>'Plan 2'!S5</f>
        <v>430</v>
      </c>
      <c r="J6" s="40">
        <v>56</v>
      </c>
      <c r="K6" s="40">
        <f>'Plan 2'!T5</f>
        <v>18.829999999999998</v>
      </c>
      <c r="L6" s="9">
        <f>'Plan 2'!U5</f>
        <v>8</v>
      </c>
      <c r="M6" s="9">
        <f>'Plan 2'!V5</f>
        <v>88</v>
      </c>
      <c r="N6" s="9">
        <f>'Plan 2'!W5</f>
        <v>18.2</v>
      </c>
      <c r="O6" s="9"/>
      <c r="P6" s="38"/>
      <c r="Q6" s="38"/>
      <c r="R6" s="38"/>
      <c r="S6" s="38"/>
      <c r="T6" s="38"/>
      <c r="U6" s="38"/>
    </row>
    <row r="7" spans="1:21" ht="18" x14ac:dyDescent="0.25">
      <c r="A7" s="5">
        <v>2100</v>
      </c>
      <c r="B7" s="5">
        <v>2650</v>
      </c>
      <c r="C7" s="7">
        <f t="shared" si="0"/>
        <v>550</v>
      </c>
      <c r="D7" s="9">
        <f>'Plan 3'!$O$10</f>
        <v>28</v>
      </c>
      <c r="E7" s="8">
        <f>'Plan 3'!P5</f>
        <v>0.10416666666666667</v>
      </c>
      <c r="F7" s="8">
        <f>'Plan 3'!Q5</f>
        <v>0.03</v>
      </c>
      <c r="G7" s="8"/>
      <c r="H7" s="8">
        <f>'Plan 3'!R5</f>
        <v>0.09</v>
      </c>
      <c r="I7" s="9">
        <f>'Plan 3'!S5</f>
        <v>175</v>
      </c>
      <c r="J7" s="40">
        <v>138</v>
      </c>
      <c r="K7" s="40"/>
      <c r="L7" s="9">
        <f>'Plan 3'!U5</f>
        <v>4</v>
      </c>
      <c r="M7" s="8"/>
      <c r="N7" s="9">
        <f>'Plan 3'!W5</f>
        <v>65.760000000000005</v>
      </c>
      <c r="O7" s="9">
        <v>59</v>
      </c>
      <c r="P7" s="38"/>
      <c r="Q7" s="38"/>
      <c r="R7" s="38"/>
      <c r="S7" s="38"/>
      <c r="T7" s="38"/>
      <c r="U7" s="38"/>
    </row>
    <row r="8" spans="1:21" ht="18" x14ac:dyDescent="0.25">
      <c r="A8" s="5">
        <v>2650</v>
      </c>
      <c r="B8" s="5">
        <v>3200</v>
      </c>
      <c r="C8" s="7">
        <f t="shared" si="0"/>
        <v>550</v>
      </c>
      <c r="D8" s="9">
        <f>'Plan 4'!$O$10</f>
        <v>10</v>
      </c>
      <c r="E8" s="8">
        <f>'Plan 4'!P5</f>
        <v>0.10416666666666667</v>
      </c>
      <c r="F8" s="8">
        <f>'Plan 4'!Q5</f>
        <v>0.20833333333333334</v>
      </c>
      <c r="G8" s="8"/>
      <c r="H8" s="8"/>
      <c r="I8" s="8"/>
      <c r="J8" s="40">
        <v>129</v>
      </c>
      <c r="K8" s="40"/>
      <c r="L8" s="9"/>
      <c r="M8" s="8"/>
      <c r="N8" s="9"/>
      <c r="O8" s="9"/>
      <c r="P8" s="38"/>
      <c r="Q8" s="38"/>
      <c r="R8" s="38"/>
      <c r="S8" s="38"/>
      <c r="T8" s="38"/>
      <c r="U8" s="38"/>
    </row>
    <row r="9" spans="1:21" ht="18" x14ac:dyDescent="0.25">
      <c r="A9" s="5">
        <v>3200</v>
      </c>
      <c r="B9" s="5">
        <v>3750</v>
      </c>
      <c r="C9" s="7">
        <f t="shared" si="0"/>
        <v>550</v>
      </c>
      <c r="D9" s="9">
        <f>'Plan 5'!$O$10</f>
        <v>23</v>
      </c>
      <c r="E9" s="8">
        <f>'Plan 5'!P5</f>
        <v>0.10416666666666667</v>
      </c>
      <c r="F9" s="8">
        <f>'Plan 5'!Q5</f>
        <v>0.20833333333333334</v>
      </c>
      <c r="G9" s="8"/>
      <c r="H9" s="8"/>
      <c r="I9" s="9">
        <f>'Plan 5'!S5</f>
        <v>407.89</v>
      </c>
      <c r="J9" s="40">
        <v>227</v>
      </c>
      <c r="K9" s="40"/>
      <c r="L9" s="9">
        <f>'Plan 5'!U5</f>
        <v>6</v>
      </c>
      <c r="M9" s="9">
        <f>'Plan 5'!V5</f>
        <v>237.64999999999998</v>
      </c>
      <c r="N9" s="9">
        <f>'Plan 5'!W5</f>
        <v>102</v>
      </c>
      <c r="O9" s="9"/>
      <c r="P9" s="38"/>
      <c r="Q9" s="38"/>
      <c r="R9" s="38"/>
      <c r="S9" s="38"/>
      <c r="T9" s="38"/>
      <c r="U9" s="38"/>
    </row>
    <row r="10" spans="1:21" ht="18" x14ac:dyDescent="0.25">
      <c r="A10" s="5">
        <v>3750</v>
      </c>
      <c r="B10" s="5">
        <v>4300</v>
      </c>
      <c r="C10" s="7">
        <f t="shared" si="0"/>
        <v>550</v>
      </c>
      <c r="D10" s="9">
        <f>'Plan 6'!$O$10</f>
        <v>25</v>
      </c>
      <c r="E10" s="8">
        <f>'Plan 6'!P5</f>
        <v>0.15</v>
      </c>
      <c r="F10" s="8">
        <f>'Plan 6'!Q5</f>
        <v>0.3</v>
      </c>
      <c r="G10" s="8"/>
      <c r="H10" s="8"/>
      <c r="I10" s="9">
        <f>'Plan 6'!R5</f>
        <v>272</v>
      </c>
      <c r="J10" s="40">
        <v>331</v>
      </c>
      <c r="K10" s="8"/>
      <c r="L10" s="9">
        <f>'Plan 6'!T5</f>
        <v>5</v>
      </c>
      <c r="M10" s="8"/>
      <c r="N10" s="9"/>
      <c r="O10" s="9"/>
      <c r="P10" s="38"/>
      <c r="Q10" s="38"/>
      <c r="R10" s="38"/>
      <c r="S10" s="38"/>
      <c r="T10" s="38"/>
      <c r="U10" s="38"/>
    </row>
    <row r="11" spans="1:21" ht="18" x14ac:dyDescent="0.25">
      <c r="A11" s="5">
        <v>4300</v>
      </c>
      <c r="B11" s="5">
        <v>4850</v>
      </c>
      <c r="C11" s="7">
        <f t="shared" si="0"/>
        <v>550</v>
      </c>
      <c r="D11" s="9">
        <f>'Plan 7'!$O$10</f>
        <v>16</v>
      </c>
      <c r="E11" s="8">
        <f>'Plan 7'!P5</f>
        <v>0.20833333333333334</v>
      </c>
      <c r="F11" s="8">
        <f>'Plan 7'!Q5</f>
        <v>0.21</v>
      </c>
      <c r="G11" s="8"/>
      <c r="H11" s="8"/>
      <c r="I11" s="9">
        <f>'Plan 7'!R5</f>
        <v>68.58</v>
      </c>
      <c r="J11" s="40">
        <v>52</v>
      </c>
      <c r="K11" s="8"/>
      <c r="L11" s="9">
        <f>'Plan 7'!S5</f>
        <v>4</v>
      </c>
      <c r="M11" s="8"/>
      <c r="N11" s="9"/>
      <c r="O11" s="9"/>
      <c r="P11" s="38"/>
      <c r="Q11" s="38"/>
      <c r="R11" s="38"/>
      <c r="S11" s="38"/>
      <c r="T11" s="38"/>
      <c r="U11" s="38"/>
    </row>
    <row r="12" spans="1:21" ht="18" x14ac:dyDescent="0.25">
      <c r="A12" s="5">
        <v>4850</v>
      </c>
      <c r="B12" s="5">
        <v>5400</v>
      </c>
      <c r="C12" s="7">
        <f t="shared" si="0"/>
        <v>550</v>
      </c>
      <c r="D12" s="9">
        <f>'Plan 8'!$O$10</f>
        <v>17</v>
      </c>
      <c r="E12" s="8">
        <f>'Plan 8'!P5</f>
        <v>0.10416666666666667</v>
      </c>
      <c r="F12" s="8">
        <f>'Plan 8'!Q5</f>
        <v>0.20833333333333334</v>
      </c>
      <c r="G12" s="8"/>
      <c r="H12" s="8"/>
      <c r="I12" s="9">
        <f>'Plan 8'!R5</f>
        <v>92.77</v>
      </c>
      <c r="J12" s="40"/>
      <c r="K12" s="8"/>
      <c r="L12" s="9">
        <f>'Plan 8'!S5</f>
        <v>6</v>
      </c>
      <c r="M12" s="9">
        <v>120</v>
      </c>
      <c r="N12" s="9">
        <f>'Plan 8'!U5</f>
        <v>27</v>
      </c>
      <c r="O12" s="9"/>
      <c r="P12" s="38"/>
      <c r="Q12" s="38"/>
      <c r="R12" s="38"/>
      <c r="S12" s="38"/>
      <c r="T12" s="38"/>
      <c r="U12" s="38"/>
    </row>
    <row r="13" spans="1:21" ht="18" x14ac:dyDescent="0.25">
      <c r="A13" s="5">
        <v>5400</v>
      </c>
      <c r="B13" s="5">
        <v>5950</v>
      </c>
      <c r="C13" s="7">
        <f t="shared" si="0"/>
        <v>550</v>
      </c>
      <c r="D13" s="9">
        <f>'Plan 9'!$O$10</f>
        <v>16</v>
      </c>
      <c r="E13" s="8">
        <f>'Plan 9'!P5</f>
        <v>0.10416666666666667</v>
      </c>
      <c r="F13" s="8">
        <f>'Plan 9'!Q5</f>
        <v>0.20833333333333334</v>
      </c>
      <c r="G13" s="8"/>
      <c r="H13" s="8"/>
      <c r="I13" s="9">
        <f>'Plan 9'!R5</f>
        <v>167.73000000000002</v>
      </c>
      <c r="J13" s="40">
        <v>250</v>
      </c>
      <c r="K13" s="8"/>
      <c r="L13" s="9">
        <f>'Plan 9'!S5</f>
        <v>1</v>
      </c>
      <c r="M13" s="8"/>
      <c r="N13" s="9"/>
      <c r="O13" s="9"/>
      <c r="P13" s="38"/>
      <c r="Q13" s="38"/>
      <c r="R13" s="38"/>
      <c r="S13" s="38"/>
      <c r="T13" s="38"/>
      <c r="U13" s="38"/>
    </row>
    <row r="14" spans="1:21" ht="18" x14ac:dyDescent="0.25">
      <c r="A14" s="5">
        <v>5950</v>
      </c>
      <c r="B14" s="5">
        <v>6500</v>
      </c>
      <c r="C14" s="7">
        <f t="shared" si="0"/>
        <v>550</v>
      </c>
      <c r="D14" s="9">
        <f>'Plan 10'!$O$10</f>
        <v>7</v>
      </c>
      <c r="E14" s="8">
        <f>'Plan 10'!P5</f>
        <v>0.10416666666666667</v>
      </c>
      <c r="F14" s="8">
        <f>'Plan 10'!Q5</f>
        <v>0.20833333333333334</v>
      </c>
      <c r="G14" s="8"/>
      <c r="H14" s="8"/>
      <c r="I14" s="8"/>
      <c r="J14" s="40"/>
      <c r="K14" s="8"/>
      <c r="L14" s="9"/>
      <c r="M14" s="8"/>
      <c r="N14" s="9"/>
      <c r="O14" s="9"/>
      <c r="P14" s="38"/>
      <c r="Q14" s="38"/>
      <c r="R14" s="38"/>
      <c r="S14" s="38"/>
      <c r="T14" s="38"/>
      <c r="U14" s="38"/>
    </row>
    <row r="15" spans="1:21" ht="18" x14ac:dyDescent="0.25">
      <c r="A15" s="5">
        <v>6500</v>
      </c>
      <c r="B15" s="5">
        <v>7050</v>
      </c>
      <c r="C15" s="7">
        <f t="shared" si="0"/>
        <v>550</v>
      </c>
      <c r="D15" s="9">
        <f>'Plan 11'!$O$10</f>
        <v>12</v>
      </c>
      <c r="E15" s="8">
        <f>'Plan 11'!P5</f>
        <v>0.10416666666666667</v>
      </c>
      <c r="F15" s="8">
        <f>'Plan 11'!Q5</f>
        <v>0.20833333333333334</v>
      </c>
      <c r="G15" s="8"/>
      <c r="H15" s="8"/>
      <c r="I15" s="8"/>
      <c r="J15" s="40"/>
      <c r="K15" s="8"/>
      <c r="L15" s="9"/>
      <c r="M15" s="8"/>
      <c r="N15" s="9"/>
      <c r="O15" s="9"/>
      <c r="P15" s="38"/>
      <c r="Q15" s="38"/>
      <c r="R15" s="38"/>
      <c r="S15" s="38"/>
      <c r="T15" s="38"/>
      <c r="U15" s="38"/>
    </row>
    <row r="16" spans="1:21" ht="18" x14ac:dyDescent="0.25">
      <c r="A16" s="5">
        <v>7050</v>
      </c>
      <c r="B16" s="5">
        <v>7600</v>
      </c>
      <c r="C16" s="7">
        <f t="shared" si="0"/>
        <v>550</v>
      </c>
      <c r="D16" s="9">
        <f>'Plan 12'!$O$10</f>
        <v>8</v>
      </c>
      <c r="E16" s="8">
        <f>'Plan 12'!P5</f>
        <v>0.10416666666666667</v>
      </c>
      <c r="F16" s="8">
        <f>'Plan 12'!Q5</f>
        <v>0.20833333333333334</v>
      </c>
      <c r="G16" s="8"/>
      <c r="H16" s="8"/>
      <c r="I16" s="8"/>
      <c r="J16" s="40">
        <f>'Plan 12'!R5</f>
        <v>5.9</v>
      </c>
      <c r="K16" s="8"/>
      <c r="L16" s="9"/>
      <c r="M16" s="8"/>
      <c r="N16" s="9"/>
      <c r="O16" s="9"/>
      <c r="P16" s="38"/>
      <c r="Q16" s="38"/>
      <c r="R16" s="38"/>
      <c r="S16" s="38"/>
      <c r="T16" s="38"/>
      <c r="U16" s="38"/>
    </row>
    <row r="17" spans="1:21" ht="18" x14ac:dyDescent="0.25">
      <c r="A17" s="5">
        <v>7600</v>
      </c>
      <c r="B17" s="5">
        <v>8150</v>
      </c>
      <c r="C17" s="7">
        <f t="shared" si="0"/>
        <v>550</v>
      </c>
      <c r="D17" s="9">
        <f>'Plan 13'!$O$10</f>
        <v>17</v>
      </c>
      <c r="E17" s="8">
        <f>'Plan 13'!P5</f>
        <v>0.10416666666666667</v>
      </c>
      <c r="F17" s="8">
        <f>'Plan 13'!Q5</f>
        <v>0.20833333333333334</v>
      </c>
      <c r="G17" s="8"/>
      <c r="H17" s="8"/>
      <c r="I17" s="9">
        <f>'Plan 13'!R5</f>
        <v>43</v>
      </c>
      <c r="J17" s="40">
        <v>357</v>
      </c>
      <c r="K17" s="8"/>
      <c r="L17" s="9">
        <f>'Plan 13'!T5</f>
        <v>1</v>
      </c>
      <c r="M17" s="8"/>
      <c r="N17" s="9"/>
      <c r="O17" s="9"/>
      <c r="P17" s="38"/>
      <c r="Q17" s="38"/>
      <c r="R17" s="38"/>
      <c r="S17" s="38"/>
      <c r="T17" s="38"/>
      <c r="U17" s="38"/>
    </row>
    <row r="18" spans="1:21" ht="18" x14ac:dyDescent="0.25">
      <c r="A18" s="5">
        <v>8150</v>
      </c>
      <c r="B18" s="5">
        <v>8618</v>
      </c>
      <c r="C18" s="7">
        <f t="shared" si="0"/>
        <v>468</v>
      </c>
      <c r="D18" s="9">
        <f>'Plan 14'!$O$10</f>
        <v>6</v>
      </c>
      <c r="E18" s="8">
        <f>'Plan 14'!P5</f>
        <v>3.3901515151515155E-2</v>
      </c>
      <c r="F18" s="8">
        <f>'Plan 14'!Q5</f>
        <v>6.7803030303030309E-2</v>
      </c>
      <c r="G18" s="8"/>
      <c r="H18" s="8"/>
      <c r="I18" s="9">
        <f>'Plan 14'!R5</f>
        <v>150.80000000000001</v>
      </c>
      <c r="J18" s="40"/>
      <c r="K18" s="8"/>
      <c r="L18" s="9">
        <f>'Plan 14'!S5</f>
        <v>1</v>
      </c>
      <c r="M18" s="8"/>
      <c r="N18" s="9">
        <f>'Plan 14'!T5</f>
        <v>26.5</v>
      </c>
      <c r="O18" s="9"/>
      <c r="P18" s="38"/>
      <c r="Q18" s="38"/>
      <c r="R18" s="38"/>
      <c r="S18" s="38"/>
      <c r="T18" s="38"/>
      <c r="U18" s="38"/>
    </row>
    <row r="19" spans="1:21" ht="18.75" customHeight="1" x14ac:dyDescent="0.25">
      <c r="A19" s="115"/>
      <c r="B19" s="115"/>
      <c r="C19" s="7"/>
      <c r="D19" s="7"/>
      <c r="E19" s="8"/>
      <c r="F19" s="8"/>
      <c r="G19" s="8"/>
      <c r="H19" s="8"/>
      <c r="I19" s="9"/>
      <c r="J19" s="40"/>
      <c r="K19" s="9"/>
      <c r="L19" s="9"/>
      <c r="M19" s="9"/>
      <c r="N19" s="9"/>
      <c r="O19" s="9"/>
      <c r="P19" s="38"/>
      <c r="Q19" s="38"/>
      <c r="R19" s="38"/>
      <c r="S19" s="38"/>
      <c r="T19" s="38"/>
      <c r="U19" s="38"/>
    </row>
    <row r="20" spans="1:21" ht="18" x14ac:dyDescent="0.25">
      <c r="A20" s="115" t="s">
        <v>102</v>
      </c>
      <c r="B20" s="116"/>
      <c r="C20" s="7"/>
      <c r="D20" s="9">
        <f>SUM(D5:D18)</f>
        <v>242</v>
      </c>
      <c r="E20" s="8">
        <f t="shared" ref="E20:O20" si="1">SUM(E5:E18)</f>
        <v>1.4464015151515155</v>
      </c>
      <c r="F20" s="132">
        <f>SUM(F5:F18)+SUM(G5:G18)</f>
        <v>2.2944696969696965</v>
      </c>
      <c r="G20" s="133"/>
      <c r="H20" s="8">
        <f t="shared" si="1"/>
        <v>0.30833333333333335</v>
      </c>
      <c r="I20" s="9">
        <f t="shared" si="1"/>
        <v>2157.77</v>
      </c>
      <c r="J20" s="40">
        <f t="shared" si="1"/>
        <v>1545.9</v>
      </c>
      <c r="K20" s="9">
        <f t="shared" si="1"/>
        <v>64.3</v>
      </c>
      <c r="L20" s="9">
        <f t="shared" si="1"/>
        <v>38</v>
      </c>
      <c r="M20" s="52">
        <f t="shared" si="1"/>
        <v>445.65</v>
      </c>
      <c r="N20" s="9">
        <f t="shared" si="1"/>
        <v>286.46000000000004</v>
      </c>
      <c r="O20" s="9">
        <f t="shared" si="1"/>
        <v>59</v>
      </c>
    </row>
    <row r="21" spans="1:21" ht="18" x14ac:dyDescent="0.3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</row>
    <row r="22" spans="1:21" ht="18" x14ac:dyDescent="0.35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</row>
    <row r="23" spans="1:21" ht="18" x14ac:dyDescent="0.3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21" ht="18" x14ac:dyDescent="0.3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</row>
    <row r="25" spans="1:21" ht="18" x14ac:dyDescent="0.35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</sheetData>
  <mergeCells count="25">
    <mergeCell ref="F20:G20"/>
    <mergeCell ref="A20:B20"/>
    <mergeCell ref="Q2:Q4"/>
    <mergeCell ref="N2:N4"/>
    <mergeCell ref="M2:M4"/>
    <mergeCell ref="F2:F4"/>
    <mergeCell ref="I2:I4"/>
    <mergeCell ref="L2:L4"/>
    <mergeCell ref="C3:C4"/>
    <mergeCell ref="A19:B19"/>
    <mergeCell ref="A1:A4"/>
    <mergeCell ref="B1:B4"/>
    <mergeCell ref="C1:C2"/>
    <mergeCell ref="E2:E4"/>
    <mergeCell ref="J2:J4"/>
    <mergeCell ref="H2:H4"/>
    <mergeCell ref="K2:K4"/>
    <mergeCell ref="D2:D4"/>
    <mergeCell ref="U2:U4"/>
    <mergeCell ref="R2:R4"/>
    <mergeCell ref="S2:S4"/>
    <mergeCell ref="T2:T4"/>
    <mergeCell ref="O2:O4"/>
    <mergeCell ref="P2:P4"/>
    <mergeCell ref="G2:G4"/>
  </mergeCells>
  <pageMargins left="0.7" right="0.7" top="0.75" bottom="0.75" header="0.3" footer="0.3"/>
  <pageSetup scale="75" orientation="landscape" horizontalDpi="4294967294" verticalDpi="4294967294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959BE-24D7-4917-95D6-990902D6A89F}">
  <dimension ref="A1:L20"/>
  <sheetViews>
    <sheetView topLeftCell="A4" zoomScaleNormal="100" workbookViewId="0">
      <selection activeCell="G24" sqref="G24"/>
    </sheetView>
  </sheetViews>
  <sheetFormatPr defaultRowHeight="15" x14ac:dyDescent="0.25"/>
  <cols>
    <col min="1" max="8" width="15.7109375" customWidth="1"/>
    <col min="9" max="9" width="19.85546875" customWidth="1"/>
    <col min="10" max="11" width="22.28515625" customWidth="1"/>
    <col min="12" max="12" width="15.7109375" customWidth="1"/>
  </cols>
  <sheetData>
    <row r="1" spans="1:12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100</v>
      </c>
      <c r="F1" s="3">
        <v>209</v>
      </c>
      <c r="G1" s="3">
        <v>254</v>
      </c>
      <c r="H1" s="3">
        <v>254</v>
      </c>
      <c r="I1" s="3">
        <v>407</v>
      </c>
      <c r="J1" s="3">
        <v>441</v>
      </c>
      <c r="K1" s="3">
        <v>441</v>
      </c>
      <c r="L1" s="3">
        <v>617</v>
      </c>
    </row>
    <row r="2" spans="1:12" ht="25.5" customHeight="1" thickBot="1" x14ac:dyDescent="0.3">
      <c r="A2" s="109"/>
      <c r="B2" s="109"/>
      <c r="C2" s="110"/>
      <c r="D2" s="109"/>
      <c r="E2" s="109"/>
      <c r="F2" s="108" t="s">
        <v>124</v>
      </c>
      <c r="G2" s="108" t="s">
        <v>101</v>
      </c>
      <c r="H2" s="108" t="s">
        <v>120</v>
      </c>
      <c r="I2" s="108" t="s">
        <v>87</v>
      </c>
      <c r="J2" s="108" t="s">
        <v>114</v>
      </c>
      <c r="K2" s="118" t="s">
        <v>115</v>
      </c>
      <c r="L2" s="108" t="s">
        <v>123</v>
      </c>
    </row>
    <row r="3" spans="1:12" ht="25.5" customHeight="1" x14ac:dyDescent="0.25">
      <c r="A3" s="109"/>
      <c r="B3" s="109"/>
      <c r="C3" s="108" t="s">
        <v>6</v>
      </c>
      <c r="D3" s="109"/>
      <c r="E3" s="109"/>
      <c r="F3" s="109"/>
      <c r="G3" s="109"/>
      <c r="H3" s="109"/>
      <c r="I3" s="109"/>
      <c r="J3" s="109"/>
      <c r="K3" s="119"/>
      <c r="L3" s="109"/>
    </row>
    <row r="4" spans="1:12" ht="81" customHeight="1" thickBot="1" x14ac:dyDescent="0.3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20"/>
      <c r="L4" s="110"/>
    </row>
    <row r="5" spans="1:12" ht="18" x14ac:dyDescent="0.25">
      <c r="A5" s="5">
        <v>1484.2</v>
      </c>
      <c r="B5" s="5">
        <v>1550</v>
      </c>
      <c r="C5" s="6">
        <f t="shared" ref="C5:C18" si="0">ROUNDUP(ROUND(B5,0)-ROUND(A5,0),0)</f>
        <v>66</v>
      </c>
      <c r="D5" s="50" t="s">
        <v>126</v>
      </c>
      <c r="E5" s="6">
        <v>800</v>
      </c>
      <c r="F5" s="6"/>
      <c r="G5" s="10">
        <f>0.01*H5</f>
        <v>8</v>
      </c>
      <c r="H5" s="6">
        <f>E5</f>
        <v>800</v>
      </c>
      <c r="I5" s="10">
        <v>120</v>
      </c>
      <c r="J5" s="6">
        <v>28</v>
      </c>
      <c r="K5" s="6">
        <v>39</v>
      </c>
      <c r="L5" s="10">
        <f>0.01*M5</f>
        <v>0</v>
      </c>
    </row>
    <row r="6" spans="1:12" ht="18" x14ac:dyDescent="0.25">
      <c r="A6" s="5">
        <v>1550</v>
      </c>
      <c r="B6" s="5">
        <v>2100</v>
      </c>
      <c r="C6" s="6">
        <f t="shared" si="0"/>
        <v>550</v>
      </c>
      <c r="D6" s="50">
        <f>'Plan 2'!D5</f>
        <v>65</v>
      </c>
      <c r="E6" s="6">
        <f t="shared" ref="E6:E18" si="1">ROUNDUP((C6*D6)/9,0)</f>
        <v>3973</v>
      </c>
      <c r="F6" s="6"/>
      <c r="G6" s="10">
        <f t="shared" ref="G6:G18" si="2">0.01*H6</f>
        <v>39.730000000000004</v>
      </c>
      <c r="H6" s="6">
        <f t="shared" ref="H6:H18" si="3">E6</f>
        <v>3973</v>
      </c>
      <c r="I6" s="10">
        <f t="shared" ref="I6:I18" si="4">E6*0.075*2</f>
        <v>595.94999999999993</v>
      </c>
      <c r="J6" s="6">
        <f t="shared" ref="J6:J18" si="5">ROUNDUP((C6*D6*(1.25/12))/27,0)</f>
        <v>138</v>
      </c>
      <c r="K6" s="6">
        <f t="shared" ref="K6:K18" si="6">ROUNDUP((C6*D6*(1.75/12))/27,0)</f>
        <v>194</v>
      </c>
      <c r="L6" s="10">
        <f t="shared" ref="L6" si="7">0.01*M6</f>
        <v>0</v>
      </c>
    </row>
    <row r="7" spans="1:12" ht="18" x14ac:dyDescent="0.25">
      <c r="A7" s="5">
        <v>2100</v>
      </c>
      <c r="B7" s="5">
        <v>2650</v>
      </c>
      <c r="C7" s="6">
        <f t="shared" si="0"/>
        <v>550</v>
      </c>
      <c r="D7" s="7">
        <f>'Plan 3'!D5</f>
        <v>55</v>
      </c>
      <c r="E7" s="6">
        <f t="shared" si="1"/>
        <v>3362</v>
      </c>
      <c r="F7" s="6">
        <v>0.04</v>
      </c>
      <c r="G7" s="10">
        <f t="shared" si="2"/>
        <v>33.619999999999997</v>
      </c>
      <c r="H7" s="6">
        <f t="shared" si="3"/>
        <v>3362</v>
      </c>
      <c r="I7" s="10">
        <f t="shared" si="4"/>
        <v>504.29999999999995</v>
      </c>
      <c r="J7" s="6">
        <f t="shared" si="5"/>
        <v>117</v>
      </c>
      <c r="K7" s="6">
        <f t="shared" si="6"/>
        <v>164</v>
      </c>
      <c r="L7" s="10">
        <v>5</v>
      </c>
    </row>
    <row r="8" spans="1:12" ht="18" x14ac:dyDescent="0.25">
      <c r="A8" s="5">
        <v>2650</v>
      </c>
      <c r="B8" s="5">
        <v>3200</v>
      </c>
      <c r="C8" s="6">
        <f t="shared" si="0"/>
        <v>550</v>
      </c>
      <c r="D8" s="7">
        <f>'Plan 4'!D5</f>
        <v>28</v>
      </c>
      <c r="E8" s="6">
        <f t="shared" si="1"/>
        <v>1712</v>
      </c>
      <c r="F8" s="6">
        <v>0.21</v>
      </c>
      <c r="G8" s="10">
        <f t="shared" si="2"/>
        <v>17.12</v>
      </c>
      <c r="H8" s="6">
        <f t="shared" si="3"/>
        <v>1712</v>
      </c>
      <c r="I8" s="10">
        <f t="shared" si="4"/>
        <v>256.8</v>
      </c>
      <c r="J8" s="6">
        <f t="shared" si="5"/>
        <v>60</v>
      </c>
      <c r="K8" s="6">
        <f t="shared" si="6"/>
        <v>84</v>
      </c>
      <c r="L8" s="10">
        <v>27</v>
      </c>
    </row>
    <row r="9" spans="1:12" ht="18" x14ac:dyDescent="0.25">
      <c r="A9" s="5">
        <v>3200</v>
      </c>
      <c r="B9" s="5">
        <v>3750</v>
      </c>
      <c r="C9" s="6">
        <f t="shared" si="0"/>
        <v>550</v>
      </c>
      <c r="D9" s="7">
        <f>'Plan 5'!D5</f>
        <v>54</v>
      </c>
      <c r="E9" s="6">
        <f t="shared" si="1"/>
        <v>3300</v>
      </c>
      <c r="F9" s="6">
        <v>7.0000000000000007E-2</v>
      </c>
      <c r="G9" s="10">
        <f t="shared" si="2"/>
        <v>33</v>
      </c>
      <c r="H9" s="6">
        <f t="shared" si="3"/>
        <v>3300</v>
      </c>
      <c r="I9" s="10">
        <f t="shared" si="4"/>
        <v>495</v>
      </c>
      <c r="J9" s="6">
        <f t="shared" si="5"/>
        <v>115</v>
      </c>
      <c r="K9" s="6">
        <f t="shared" si="6"/>
        <v>161</v>
      </c>
      <c r="L9" s="10">
        <v>9</v>
      </c>
    </row>
    <row r="10" spans="1:12" ht="18" x14ac:dyDescent="0.25">
      <c r="A10" s="5">
        <v>3750</v>
      </c>
      <c r="B10" s="5">
        <v>4300</v>
      </c>
      <c r="C10" s="6">
        <f t="shared" si="0"/>
        <v>550</v>
      </c>
      <c r="D10" s="50">
        <f>'Plan 6'!D5</f>
        <v>48</v>
      </c>
      <c r="E10" s="6">
        <f t="shared" si="1"/>
        <v>2934</v>
      </c>
      <c r="F10" s="6">
        <v>0.21</v>
      </c>
      <c r="G10" s="10">
        <f t="shared" si="2"/>
        <v>29.34</v>
      </c>
      <c r="H10" s="6">
        <f t="shared" si="3"/>
        <v>2934</v>
      </c>
      <c r="I10" s="10">
        <f t="shared" si="4"/>
        <v>440.09999999999997</v>
      </c>
      <c r="J10" s="6">
        <f t="shared" si="5"/>
        <v>102</v>
      </c>
      <c r="K10" s="6">
        <f t="shared" si="6"/>
        <v>143</v>
      </c>
      <c r="L10" s="10">
        <v>27</v>
      </c>
    </row>
    <row r="11" spans="1:12" ht="18" x14ac:dyDescent="0.25">
      <c r="A11" s="5">
        <v>4300</v>
      </c>
      <c r="B11" s="5">
        <v>4850</v>
      </c>
      <c r="C11" s="6">
        <f t="shared" si="0"/>
        <v>550</v>
      </c>
      <c r="D11" s="7">
        <f>'Plan 7'!D5</f>
        <v>45</v>
      </c>
      <c r="E11" s="6">
        <f t="shared" si="1"/>
        <v>2750</v>
      </c>
      <c r="F11" s="6">
        <v>0.21</v>
      </c>
      <c r="G11" s="10">
        <f t="shared" si="2"/>
        <v>27.5</v>
      </c>
      <c r="H11" s="6">
        <f t="shared" si="3"/>
        <v>2750</v>
      </c>
      <c r="I11" s="10">
        <f t="shared" si="4"/>
        <v>412.5</v>
      </c>
      <c r="J11" s="6">
        <f t="shared" si="5"/>
        <v>96</v>
      </c>
      <c r="K11" s="6">
        <f t="shared" si="6"/>
        <v>134</v>
      </c>
      <c r="L11" s="10">
        <v>27</v>
      </c>
    </row>
    <row r="12" spans="1:12" ht="18" x14ac:dyDescent="0.25">
      <c r="A12" s="5">
        <v>4850</v>
      </c>
      <c r="B12" s="5">
        <v>5400</v>
      </c>
      <c r="C12" s="6">
        <f t="shared" si="0"/>
        <v>550</v>
      </c>
      <c r="D12" s="7">
        <f>'Plan 8'!D5</f>
        <v>51</v>
      </c>
      <c r="E12" s="6">
        <f t="shared" si="1"/>
        <v>3117</v>
      </c>
      <c r="F12" s="6">
        <v>0.21</v>
      </c>
      <c r="G12" s="10">
        <f t="shared" si="2"/>
        <v>31.17</v>
      </c>
      <c r="H12" s="6">
        <f t="shared" si="3"/>
        <v>3117</v>
      </c>
      <c r="I12" s="10">
        <f t="shared" si="4"/>
        <v>467.54999999999995</v>
      </c>
      <c r="J12" s="6">
        <f t="shared" si="5"/>
        <v>109</v>
      </c>
      <c r="K12" s="6">
        <f t="shared" si="6"/>
        <v>152</v>
      </c>
      <c r="L12" s="10">
        <v>27</v>
      </c>
    </row>
    <row r="13" spans="1:12" ht="18" x14ac:dyDescent="0.25">
      <c r="A13" s="5">
        <v>5400</v>
      </c>
      <c r="B13" s="5">
        <v>5950</v>
      </c>
      <c r="C13" s="6">
        <f t="shared" si="0"/>
        <v>550</v>
      </c>
      <c r="D13" s="7">
        <f>'Plan 9'!D5</f>
        <v>40</v>
      </c>
      <c r="E13" s="6">
        <f t="shared" si="1"/>
        <v>2445</v>
      </c>
      <c r="F13" s="6">
        <v>0.21</v>
      </c>
      <c r="G13" s="10">
        <f t="shared" si="2"/>
        <v>24.45</v>
      </c>
      <c r="H13" s="6">
        <f t="shared" si="3"/>
        <v>2445</v>
      </c>
      <c r="I13" s="10">
        <f t="shared" si="4"/>
        <v>366.75</v>
      </c>
      <c r="J13" s="6">
        <f t="shared" si="5"/>
        <v>85</v>
      </c>
      <c r="K13" s="6">
        <f t="shared" si="6"/>
        <v>119</v>
      </c>
      <c r="L13" s="10">
        <v>27</v>
      </c>
    </row>
    <row r="14" spans="1:12" ht="18" x14ac:dyDescent="0.25">
      <c r="A14" s="5">
        <v>5950</v>
      </c>
      <c r="B14" s="5">
        <v>6500</v>
      </c>
      <c r="C14" s="6">
        <f t="shared" si="0"/>
        <v>550</v>
      </c>
      <c r="D14" s="7">
        <f>'Plan 10'!D5</f>
        <v>28</v>
      </c>
      <c r="E14" s="6">
        <f t="shared" si="1"/>
        <v>1712</v>
      </c>
      <c r="F14" s="6">
        <v>0.21</v>
      </c>
      <c r="G14" s="10">
        <f t="shared" si="2"/>
        <v>17.12</v>
      </c>
      <c r="H14" s="6">
        <f t="shared" si="3"/>
        <v>1712</v>
      </c>
      <c r="I14" s="10">
        <f t="shared" si="4"/>
        <v>256.8</v>
      </c>
      <c r="J14" s="6">
        <f t="shared" si="5"/>
        <v>60</v>
      </c>
      <c r="K14" s="6">
        <f t="shared" si="6"/>
        <v>84</v>
      </c>
      <c r="L14" s="10">
        <v>27</v>
      </c>
    </row>
    <row r="15" spans="1:12" ht="18" x14ac:dyDescent="0.25">
      <c r="A15" s="5">
        <v>6500</v>
      </c>
      <c r="B15" s="5">
        <v>7050</v>
      </c>
      <c r="C15" s="6">
        <f t="shared" si="0"/>
        <v>550</v>
      </c>
      <c r="D15" s="7">
        <f>'Plan 11'!D5</f>
        <v>29</v>
      </c>
      <c r="E15" s="6">
        <f t="shared" si="1"/>
        <v>1773</v>
      </c>
      <c r="F15" s="6">
        <v>0.21</v>
      </c>
      <c r="G15" s="10">
        <f t="shared" si="2"/>
        <v>17.73</v>
      </c>
      <c r="H15" s="6">
        <f t="shared" si="3"/>
        <v>1773</v>
      </c>
      <c r="I15" s="10">
        <f t="shared" si="4"/>
        <v>265.95</v>
      </c>
      <c r="J15" s="6">
        <f t="shared" si="5"/>
        <v>62</v>
      </c>
      <c r="K15" s="6">
        <f t="shared" si="6"/>
        <v>87</v>
      </c>
      <c r="L15" s="10">
        <v>27</v>
      </c>
    </row>
    <row r="16" spans="1:12" ht="18" x14ac:dyDescent="0.25">
      <c r="A16" s="5">
        <v>7050</v>
      </c>
      <c r="B16" s="5">
        <v>7600</v>
      </c>
      <c r="C16" s="6">
        <f t="shared" si="0"/>
        <v>550</v>
      </c>
      <c r="D16" s="7">
        <f>'Plan 12'!D5</f>
        <v>27</v>
      </c>
      <c r="E16" s="6">
        <f t="shared" si="1"/>
        <v>1650</v>
      </c>
      <c r="F16" s="6">
        <v>0.21</v>
      </c>
      <c r="G16" s="10">
        <f t="shared" si="2"/>
        <v>16.5</v>
      </c>
      <c r="H16" s="6">
        <f t="shared" si="3"/>
        <v>1650</v>
      </c>
      <c r="I16" s="10">
        <f t="shared" si="4"/>
        <v>247.5</v>
      </c>
      <c r="J16" s="6">
        <f t="shared" si="5"/>
        <v>58</v>
      </c>
      <c r="K16" s="6">
        <f t="shared" si="6"/>
        <v>81</v>
      </c>
      <c r="L16" s="10">
        <v>27</v>
      </c>
    </row>
    <row r="17" spans="1:12" ht="18" x14ac:dyDescent="0.25">
      <c r="A17" s="5">
        <v>7600</v>
      </c>
      <c r="B17" s="5">
        <v>8150</v>
      </c>
      <c r="C17" s="6">
        <f t="shared" si="0"/>
        <v>550</v>
      </c>
      <c r="D17" s="7">
        <f>'Plan 13'!D5</f>
        <v>37</v>
      </c>
      <c r="E17" s="6">
        <f t="shared" si="1"/>
        <v>2262</v>
      </c>
      <c r="F17" s="6">
        <v>0.21</v>
      </c>
      <c r="G17" s="10">
        <f t="shared" si="2"/>
        <v>22.62</v>
      </c>
      <c r="H17" s="6">
        <f t="shared" si="3"/>
        <v>2262</v>
      </c>
      <c r="I17" s="10">
        <f t="shared" si="4"/>
        <v>339.3</v>
      </c>
      <c r="J17" s="6">
        <f t="shared" si="5"/>
        <v>79</v>
      </c>
      <c r="K17" s="6">
        <f t="shared" si="6"/>
        <v>110</v>
      </c>
      <c r="L17" s="10">
        <v>27</v>
      </c>
    </row>
    <row r="18" spans="1:12" ht="18" x14ac:dyDescent="0.25">
      <c r="A18" s="5">
        <v>8150</v>
      </c>
      <c r="B18" s="5">
        <v>8329</v>
      </c>
      <c r="C18" s="6">
        <f t="shared" si="0"/>
        <v>179</v>
      </c>
      <c r="D18" s="7">
        <f>'Plan 14'!D5</f>
        <v>43</v>
      </c>
      <c r="E18" s="6">
        <f t="shared" si="1"/>
        <v>856</v>
      </c>
      <c r="F18" s="6">
        <v>7.0000000000000007E-2</v>
      </c>
      <c r="G18" s="10">
        <f t="shared" si="2"/>
        <v>8.56</v>
      </c>
      <c r="H18" s="6">
        <f t="shared" si="3"/>
        <v>856</v>
      </c>
      <c r="I18" s="10">
        <f t="shared" si="4"/>
        <v>128.4</v>
      </c>
      <c r="J18" s="6">
        <f t="shared" si="5"/>
        <v>30</v>
      </c>
      <c r="K18" s="6">
        <f t="shared" si="6"/>
        <v>42</v>
      </c>
      <c r="L18" s="10">
        <v>9</v>
      </c>
    </row>
    <row r="19" spans="1:12" ht="18" x14ac:dyDescent="0.35">
      <c r="A19" s="57"/>
      <c r="B19" s="57"/>
      <c r="C19" s="35"/>
      <c r="D19" s="35"/>
      <c r="E19" s="35"/>
      <c r="F19" s="35"/>
      <c r="G19" s="35"/>
      <c r="H19" s="35"/>
      <c r="I19" s="35"/>
      <c r="J19" s="35"/>
      <c r="K19" s="35"/>
      <c r="L19" s="35"/>
    </row>
    <row r="20" spans="1:12" ht="18" x14ac:dyDescent="0.25">
      <c r="A20" s="115" t="s">
        <v>102</v>
      </c>
      <c r="B20" s="115"/>
      <c r="C20" s="7"/>
      <c r="D20" s="7"/>
      <c r="E20" s="7">
        <f t="shared" ref="E20:K20" si="8">SUM(E5:E18)</f>
        <v>32646</v>
      </c>
      <c r="F20" s="8">
        <f t="shared" si="8"/>
        <v>2.0699999999999998</v>
      </c>
      <c r="G20" s="9">
        <f t="shared" si="8"/>
        <v>326.46000000000004</v>
      </c>
      <c r="H20" s="7">
        <f t="shared" si="8"/>
        <v>32646</v>
      </c>
      <c r="I20" s="9">
        <f t="shared" si="8"/>
        <v>4896.8999999999996</v>
      </c>
      <c r="J20" s="7">
        <f t="shared" si="8"/>
        <v>1139</v>
      </c>
      <c r="K20" s="7">
        <f t="shared" si="8"/>
        <v>1594</v>
      </c>
      <c r="L20" s="9">
        <f t="shared" ref="L20" si="9">SUM(L5:L18)</f>
        <v>266</v>
      </c>
    </row>
  </sheetData>
  <mergeCells count="15">
    <mergeCell ref="L2:L4"/>
    <mergeCell ref="F2:F4"/>
    <mergeCell ref="K2:K4"/>
    <mergeCell ref="A20:B20"/>
    <mergeCell ref="A19:B19"/>
    <mergeCell ref="G2:G4"/>
    <mergeCell ref="H2:H4"/>
    <mergeCell ref="I2:I4"/>
    <mergeCell ref="J2:J4"/>
    <mergeCell ref="A1:A4"/>
    <mergeCell ref="B1:B4"/>
    <mergeCell ref="C1:C2"/>
    <mergeCell ref="D1:D4"/>
    <mergeCell ref="E1:E4"/>
    <mergeCell ref="C3:C4"/>
  </mergeCells>
  <phoneticPr fontId="5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0"/>
  <sheetViews>
    <sheetView zoomScale="80" zoomScaleNormal="80" workbookViewId="0">
      <selection activeCell="Q1" sqref="Q1:R1048576"/>
    </sheetView>
  </sheetViews>
  <sheetFormatPr defaultRowHeight="15" x14ac:dyDescent="0.25"/>
  <cols>
    <col min="1" max="2" width="14.42578125" customWidth="1"/>
    <col min="3" max="3" width="15.42578125" customWidth="1"/>
    <col min="4" max="6" width="19.28515625" customWidth="1"/>
    <col min="7" max="10" width="18.5703125" customWidth="1"/>
    <col min="11" max="11" width="23" customWidth="1"/>
    <col min="12" max="12" width="19.28515625" customWidth="1"/>
    <col min="13" max="13" width="18" customWidth="1"/>
    <col min="14" max="14" width="19.42578125" customWidth="1"/>
    <col min="15" max="15" width="18" customWidth="1"/>
    <col min="16" max="16" width="17.7109375" customWidth="1"/>
    <col min="17" max="17" width="18.85546875" customWidth="1"/>
    <col min="18" max="18" width="19.7109375" customWidth="1"/>
    <col min="19" max="19" width="19.28515625" customWidth="1"/>
    <col min="20" max="20" width="18" customWidth="1"/>
    <col min="21" max="21" width="16.42578125" customWidth="1"/>
  </cols>
  <sheetData>
    <row r="1" spans="1:21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3">
        <v>644</v>
      </c>
      <c r="U1" s="3">
        <v>644</v>
      </c>
    </row>
    <row r="2" spans="1:21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08" t="s">
        <v>118</v>
      </c>
      <c r="R2" s="108" t="s">
        <v>89</v>
      </c>
      <c r="S2" s="108" t="s">
        <v>110</v>
      </c>
      <c r="T2" s="118" t="s">
        <v>52</v>
      </c>
      <c r="U2" s="108" t="s">
        <v>125</v>
      </c>
    </row>
    <row r="3" spans="1:21" s="49" customFormat="1" ht="72.7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09"/>
      <c r="R3" s="109"/>
      <c r="S3" s="109"/>
      <c r="T3" s="119"/>
      <c r="U3" s="109"/>
    </row>
    <row r="4" spans="1:21" ht="33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10"/>
      <c r="R4" s="110"/>
      <c r="S4" s="110"/>
      <c r="T4" s="120"/>
      <c r="U4" s="110"/>
    </row>
    <row r="5" spans="1:21" ht="18" x14ac:dyDescent="0.25">
      <c r="A5" s="5">
        <v>1484.2</v>
      </c>
      <c r="B5" s="5">
        <v>1550</v>
      </c>
      <c r="C5" s="6">
        <f>ROUNDUP(ROUND(B5,0)-ROUND(A5,0),0)</f>
        <v>66</v>
      </c>
      <c r="D5" s="53">
        <v>109</v>
      </c>
      <c r="E5" s="6">
        <f>ROUNDUP((C5*D5)/9,0)</f>
        <v>800</v>
      </c>
      <c r="F5" s="10">
        <f>E5*0.075*2</f>
        <v>120</v>
      </c>
      <c r="G5" s="6">
        <v>1.25</v>
      </c>
      <c r="H5" s="6">
        <f>ROUNDUP(($C5*$D5*(G5/12))/27,0)</f>
        <v>28</v>
      </c>
      <c r="I5" s="6">
        <v>1.75</v>
      </c>
      <c r="J5" s="6">
        <f>ROUNDUP(($C5*$D5*(I5/12))/27,0)</f>
        <v>39</v>
      </c>
      <c r="K5" s="6"/>
      <c r="L5" s="6">
        <f>0.01*M5</f>
        <v>8</v>
      </c>
      <c r="M5" s="6">
        <f>E5</f>
        <v>800</v>
      </c>
      <c r="N5" s="6"/>
      <c r="O5" s="6">
        <v>12</v>
      </c>
      <c r="P5" s="8">
        <f>C5/5280</f>
        <v>1.2500000000000001E-2</v>
      </c>
      <c r="Q5" s="8">
        <v>0.01</v>
      </c>
      <c r="R5" s="9">
        <v>350</v>
      </c>
      <c r="S5" s="9">
        <v>45.47</v>
      </c>
      <c r="T5" s="9">
        <v>2</v>
      </c>
      <c r="U5" s="10">
        <v>47</v>
      </c>
    </row>
    <row r="6" spans="1:21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7"/>
      <c r="L6" s="7"/>
      <c r="M6" s="7"/>
      <c r="N6" s="7"/>
      <c r="O6" s="7"/>
      <c r="P6" s="8"/>
      <c r="Q6" s="9"/>
      <c r="R6" s="9"/>
      <c r="S6" s="9"/>
      <c r="T6" s="9"/>
      <c r="U6" s="9"/>
    </row>
    <row r="7" spans="1:21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9"/>
      <c r="R7" s="9"/>
      <c r="S7" s="9"/>
      <c r="T7" s="9"/>
      <c r="U7" s="9"/>
    </row>
    <row r="8" spans="1:21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9"/>
      <c r="R8" s="9"/>
      <c r="S8" s="9"/>
      <c r="T8" s="9"/>
      <c r="U8" s="9"/>
    </row>
    <row r="9" spans="1:21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9"/>
      <c r="R9" s="9"/>
      <c r="S9" s="9"/>
      <c r="T9" s="9"/>
      <c r="U9" s="9"/>
    </row>
    <row r="10" spans="1:21" ht="18" x14ac:dyDescent="0.25">
      <c r="A10" s="7" t="s">
        <v>23</v>
      </c>
      <c r="B10" s="7"/>
      <c r="C10" s="7">
        <f>SUM(C5:C9)</f>
        <v>66</v>
      </c>
      <c r="D10" s="7"/>
      <c r="E10" s="7">
        <f>SUM(E5:E9)</f>
        <v>800</v>
      </c>
      <c r="F10" s="9">
        <f>SUM(F5:F9)</f>
        <v>120</v>
      </c>
      <c r="G10" s="7"/>
      <c r="H10" s="7">
        <f t="shared" ref="H10:U10" si="0">SUM(H5:H9)</f>
        <v>28</v>
      </c>
      <c r="I10" s="7"/>
      <c r="J10" s="7">
        <f t="shared" si="0"/>
        <v>39</v>
      </c>
      <c r="K10" s="9">
        <f t="shared" si="0"/>
        <v>0</v>
      </c>
      <c r="L10" s="9">
        <f t="shared" si="0"/>
        <v>8</v>
      </c>
      <c r="M10" s="7">
        <f t="shared" si="0"/>
        <v>800</v>
      </c>
      <c r="N10" s="7">
        <f>SUM(N5:N9)</f>
        <v>0</v>
      </c>
      <c r="O10" s="9">
        <f t="shared" si="0"/>
        <v>12</v>
      </c>
      <c r="P10" s="8">
        <f t="shared" si="0"/>
        <v>1.2500000000000001E-2</v>
      </c>
      <c r="Q10" s="8">
        <f t="shared" ref="Q10" si="1">SUM(Q5:Q9)</f>
        <v>0.01</v>
      </c>
      <c r="R10" s="9">
        <f t="shared" si="0"/>
        <v>350</v>
      </c>
      <c r="S10" s="9">
        <f t="shared" si="0"/>
        <v>45.47</v>
      </c>
      <c r="T10" s="9">
        <f t="shared" si="0"/>
        <v>2</v>
      </c>
      <c r="U10" s="9">
        <f t="shared" si="0"/>
        <v>47</v>
      </c>
    </row>
  </sheetData>
  <mergeCells count="22">
    <mergeCell ref="U2:U4"/>
    <mergeCell ref="T2:T4"/>
    <mergeCell ref="Q2:Q4"/>
    <mergeCell ref="S2:S4"/>
    <mergeCell ref="N2:N4"/>
    <mergeCell ref="O2:O4"/>
    <mergeCell ref="P2:P4"/>
    <mergeCell ref="R2:R4"/>
    <mergeCell ref="A1:A4"/>
    <mergeCell ref="B1:B4"/>
    <mergeCell ref="M2:M4"/>
    <mergeCell ref="E1:E4"/>
    <mergeCell ref="D1:D4"/>
    <mergeCell ref="F3:F4"/>
    <mergeCell ref="G3:H3"/>
    <mergeCell ref="L2:L4"/>
    <mergeCell ref="C3:C4"/>
    <mergeCell ref="C1:C2"/>
    <mergeCell ref="F1:J1"/>
    <mergeCell ref="G2:J2"/>
    <mergeCell ref="I3:J3"/>
    <mergeCell ref="K2:K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937D7-989F-4D84-8299-3DEEAD8119BB}">
  <dimension ref="A1:X10"/>
  <sheetViews>
    <sheetView zoomScale="70" zoomScaleNormal="70" workbookViewId="0">
      <selection activeCell="Q10" sqref="Q10"/>
    </sheetView>
  </sheetViews>
  <sheetFormatPr defaultRowHeight="15" x14ac:dyDescent="0.25"/>
  <cols>
    <col min="1" max="8" width="19.42578125" customWidth="1"/>
    <col min="9" max="10" width="19" customWidth="1"/>
    <col min="11" max="11" width="23" customWidth="1"/>
    <col min="12" max="12" width="23.140625" customWidth="1"/>
    <col min="13" max="23" width="19.42578125" customWidth="1"/>
    <col min="24" max="24" width="19.5703125" customWidth="1"/>
  </cols>
  <sheetData>
    <row r="1" spans="1:24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3">
        <v>644</v>
      </c>
      <c r="U1" s="3">
        <v>644</v>
      </c>
      <c r="V1" s="3">
        <v>644</v>
      </c>
      <c r="W1" s="3">
        <v>644</v>
      </c>
      <c r="X1" s="54">
        <v>644</v>
      </c>
    </row>
    <row r="2" spans="1:24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08" t="s">
        <v>121</v>
      </c>
      <c r="P2" s="108" t="s">
        <v>88</v>
      </c>
      <c r="Q2" s="118" t="s">
        <v>131</v>
      </c>
      <c r="R2" s="108" t="s">
        <v>107</v>
      </c>
      <c r="S2" s="108" t="s">
        <v>89</v>
      </c>
      <c r="T2" s="118" t="s">
        <v>110</v>
      </c>
      <c r="U2" s="118" t="s">
        <v>52</v>
      </c>
      <c r="V2" s="108" t="s">
        <v>103</v>
      </c>
      <c r="W2" s="129" t="s">
        <v>125</v>
      </c>
      <c r="X2" s="108" t="s">
        <v>109</v>
      </c>
    </row>
    <row r="3" spans="1:24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09"/>
      <c r="P3" s="109"/>
      <c r="Q3" s="119"/>
      <c r="R3" s="109"/>
      <c r="S3" s="109"/>
      <c r="T3" s="119"/>
      <c r="U3" s="119"/>
      <c r="V3" s="109"/>
      <c r="W3" s="130"/>
      <c r="X3" s="109"/>
    </row>
    <row r="4" spans="1:24" ht="56.25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10"/>
      <c r="P4" s="110"/>
      <c r="Q4" s="120"/>
      <c r="R4" s="110"/>
      <c r="S4" s="110"/>
      <c r="T4" s="120"/>
      <c r="U4" s="120"/>
      <c r="V4" s="110"/>
      <c r="W4" s="131"/>
      <c r="X4" s="110"/>
    </row>
    <row r="5" spans="1:24" ht="18" x14ac:dyDescent="0.25">
      <c r="A5" s="5">
        <v>1550</v>
      </c>
      <c r="B5" s="5">
        <v>2100</v>
      </c>
      <c r="C5" s="6">
        <f>ROUNDUP(ROUND(B5,0)-ROUND(A5,0),0)</f>
        <v>550</v>
      </c>
      <c r="D5" s="50">
        <v>65</v>
      </c>
      <c r="E5" s="6">
        <f>ROUNDUP((C5*D5)/9,0)</f>
        <v>3973</v>
      </c>
      <c r="F5" s="10">
        <f>E5*0.075*2</f>
        <v>595.94999999999993</v>
      </c>
      <c r="G5" s="6">
        <v>1.25</v>
      </c>
      <c r="H5" s="6">
        <f>ROUNDUP(($C5*$D5*(G5/12))/27,0)</f>
        <v>138</v>
      </c>
      <c r="I5" s="6">
        <v>1.75</v>
      </c>
      <c r="J5" s="6">
        <f>ROUNDUP(($C5*$D5*(I5/12))/27,0)</f>
        <v>194</v>
      </c>
      <c r="K5" s="6"/>
      <c r="L5" s="6">
        <f>0.01*M5</f>
        <v>39.730000000000004</v>
      </c>
      <c r="M5" s="6">
        <f>E5</f>
        <v>3973</v>
      </c>
      <c r="N5" s="6"/>
      <c r="O5" s="6">
        <v>45</v>
      </c>
      <c r="P5" s="8">
        <f>C5/5280</f>
        <v>0.10416666666666667</v>
      </c>
      <c r="Q5" s="8">
        <v>0.02</v>
      </c>
      <c r="R5" s="8">
        <f>(C5*2)/5280</f>
        <v>0.20833333333333334</v>
      </c>
      <c r="S5" s="9">
        <v>430</v>
      </c>
      <c r="T5" s="9">
        <v>18.829999999999998</v>
      </c>
      <c r="U5" s="9">
        <v>8</v>
      </c>
      <c r="V5" s="10">
        <v>88</v>
      </c>
      <c r="W5" s="10">
        <v>18.2</v>
      </c>
      <c r="X5" s="10">
        <v>56</v>
      </c>
    </row>
    <row r="6" spans="1:24" ht="18" x14ac:dyDescent="0.25">
      <c r="A6" s="7"/>
      <c r="B6" s="7"/>
      <c r="C6" s="7"/>
      <c r="D6" s="7"/>
      <c r="E6" s="7"/>
      <c r="F6" s="9"/>
      <c r="G6" s="7"/>
      <c r="H6" s="7"/>
      <c r="I6" s="7"/>
      <c r="J6" s="7"/>
      <c r="K6" s="7"/>
      <c r="L6" s="7"/>
      <c r="M6" s="7"/>
      <c r="N6" s="7"/>
      <c r="O6" s="7"/>
      <c r="P6" s="8"/>
      <c r="Q6" s="8"/>
      <c r="R6" s="8"/>
      <c r="S6" s="9"/>
      <c r="T6" s="9"/>
      <c r="U6" s="9"/>
      <c r="V6" s="9"/>
      <c r="W6" s="9"/>
      <c r="X6" s="55"/>
    </row>
    <row r="7" spans="1:24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8"/>
      <c r="S7" s="9"/>
      <c r="T7" s="9"/>
      <c r="U7" s="9"/>
      <c r="V7" s="9"/>
      <c r="W7" s="9"/>
      <c r="X7" s="55"/>
    </row>
    <row r="8" spans="1:24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8"/>
      <c r="S8" s="9"/>
      <c r="T8" s="9"/>
      <c r="U8" s="9"/>
      <c r="V8" s="9"/>
      <c r="W8" s="9"/>
      <c r="X8" s="55"/>
    </row>
    <row r="9" spans="1:24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8"/>
      <c r="S9" s="9"/>
      <c r="T9" s="9"/>
      <c r="U9" s="9"/>
      <c r="V9" s="9"/>
      <c r="W9" s="9"/>
      <c r="X9" s="55"/>
    </row>
    <row r="10" spans="1:24" ht="18" x14ac:dyDescent="0.25">
      <c r="A10" s="7" t="s">
        <v>23</v>
      </c>
      <c r="B10" s="7"/>
      <c r="C10" s="7">
        <f>SUM(C5:C9)</f>
        <v>550</v>
      </c>
      <c r="D10" s="7"/>
      <c r="E10" s="7">
        <f>SUM(E5:E9)</f>
        <v>3973</v>
      </c>
      <c r="F10" s="9">
        <f>SUM(F5:F9)</f>
        <v>595.94999999999993</v>
      </c>
      <c r="G10" s="7"/>
      <c r="H10" s="7">
        <f>SUM(H5:H9)</f>
        <v>138</v>
      </c>
      <c r="I10" s="7"/>
      <c r="J10" s="7">
        <f t="shared" ref="J10:W10" si="0">SUM(J5:J9)</f>
        <v>194</v>
      </c>
      <c r="K10" s="9">
        <f t="shared" si="0"/>
        <v>0</v>
      </c>
      <c r="L10" s="9">
        <f t="shared" si="0"/>
        <v>39.730000000000004</v>
      </c>
      <c r="M10" s="7">
        <f t="shared" si="0"/>
        <v>3973</v>
      </c>
      <c r="N10" s="7">
        <f>SUM(N5:N9)</f>
        <v>0</v>
      </c>
      <c r="O10" s="7">
        <f>SUM(O5:O9)</f>
        <v>45</v>
      </c>
      <c r="P10" s="8">
        <f t="shared" si="0"/>
        <v>0.10416666666666667</v>
      </c>
      <c r="Q10" s="8">
        <f t="shared" si="0"/>
        <v>0.02</v>
      </c>
      <c r="R10" s="8">
        <f t="shared" si="0"/>
        <v>0.20833333333333334</v>
      </c>
      <c r="S10" s="9">
        <f t="shared" si="0"/>
        <v>430</v>
      </c>
      <c r="T10" s="9">
        <f t="shared" si="0"/>
        <v>18.829999999999998</v>
      </c>
      <c r="U10" s="9">
        <f t="shared" si="0"/>
        <v>8</v>
      </c>
      <c r="V10" s="9">
        <f t="shared" si="0"/>
        <v>88</v>
      </c>
      <c r="W10" s="9">
        <f t="shared" si="0"/>
        <v>18.2</v>
      </c>
      <c r="X10" s="9">
        <f>SUM(X5:X9)</f>
        <v>56</v>
      </c>
    </row>
  </sheetData>
  <mergeCells count="25">
    <mergeCell ref="X2:X4"/>
    <mergeCell ref="V2:V4"/>
    <mergeCell ref="W2:W4"/>
    <mergeCell ref="F3:F4"/>
    <mergeCell ref="G3:H3"/>
    <mergeCell ref="L2:L4"/>
    <mergeCell ref="M2:M4"/>
    <mergeCell ref="P2:P4"/>
    <mergeCell ref="Q2:Q4"/>
    <mergeCell ref="S2:S4"/>
    <mergeCell ref="U2:U4"/>
    <mergeCell ref="R2:R4"/>
    <mergeCell ref="T2:T4"/>
    <mergeCell ref="O2:O4"/>
    <mergeCell ref="K2:K4"/>
    <mergeCell ref="N2:N4"/>
    <mergeCell ref="F1:J1"/>
    <mergeCell ref="G2:J2"/>
    <mergeCell ref="I3:J3"/>
    <mergeCell ref="A1:A4"/>
    <mergeCell ref="B1:B4"/>
    <mergeCell ref="C1:C2"/>
    <mergeCell ref="D1:D4"/>
    <mergeCell ref="E1:E4"/>
    <mergeCell ref="C3:C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85E09-1571-4467-B4BE-4BAB827CE201}">
  <dimension ref="A1:W10"/>
  <sheetViews>
    <sheetView zoomScale="80" zoomScaleNormal="80" workbookViewId="0">
      <selection activeCell="Q2" sqref="Q2:Q4"/>
    </sheetView>
  </sheetViews>
  <sheetFormatPr defaultRowHeight="15" x14ac:dyDescent="0.25"/>
  <cols>
    <col min="1" max="8" width="19.42578125" customWidth="1"/>
    <col min="9" max="10" width="19" customWidth="1"/>
    <col min="11" max="12" width="23" customWidth="1"/>
    <col min="13" max="23" width="19.42578125" customWidth="1"/>
  </cols>
  <sheetData>
    <row r="1" spans="1:23" ht="25.5" customHeight="1" thickBot="1" x14ac:dyDescent="0.3">
      <c r="A1" s="108" t="s">
        <v>17</v>
      </c>
      <c r="B1" s="108" t="s">
        <v>17</v>
      </c>
      <c r="C1" s="108" t="s">
        <v>18</v>
      </c>
      <c r="D1" s="108" t="s">
        <v>19</v>
      </c>
      <c r="E1" s="108" t="s">
        <v>20</v>
      </c>
      <c r="F1" s="123" t="s">
        <v>21</v>
      </c>
      <c r="G1" s="124"/>
      <c r="H1" s="124"/>
      <c r="I1" s="124"/>
      <c r="J1" s="125"/>
      <c r="K1" s="3">
        <v>209</v>
      </c>
      <c r="L1" s="3">
        <v>254</v>
      </c>
      <c r="M1" s="3">
        <v>254</v>
      </c>
      <c r="N1" s="3">
        <v>617</v>
      </c>
      <c r="O1" s="3">
        <v>621</v>
      </c>
      <c r="P1" s="3">
        <v>644</v>
      </c>
      <c r="Q1" s="3">
        <v>644</v>
      </c>
      <c r="R1" s="3">
        <v>644</v>
      </c>
      <c r="S1" s="3">
        <v>644</v>
      </c>
      <c r="T1" s="3">
        <v>644</v>
      </c>
      <c r="U1" s="3">
        <v>644</v>
      </c>
      <c r="V1" s="3">
        <v>644</v>
      </c>
      <c r="W1" s="3">
        <v>644</v>
      </c>
    </row>
    <row r="2" spans="1:23" ht="25.5" customHeight="1" thickBot="1" x14ac:dyDescent="0.3">
      <c r="A2" s="109"/>
      <c r="B2" s="109"/>
      <c r="C2" s="110"/>
      <c r="D2" s="109"/>
      <c r="E2" s="109"/>
      <c r="F2" s="3">
        <v>407</v>
      </c>
      <c r="G2" s="126">
        <v>441</v>
      </c>
      <c r="H2" s="127"/>
      <c r="I2" s="127"/>
      <c r="J2" s="128"/>
      <c r="K2" s="108" t="s">
        <v>124</v>
      </c>
      <c r="L2" s="108" t="s">
        <v>101</v>
      </c>
      <c r="M2" s="108" t="s">
        <v>120</v>
      </c>
      <c r="N2" s="118" t="s">
        <v>123</v>
      </c>
      <c r="O2" s="118" t="s">
        <v>121</v>
      </c>
      <c r="P2" s="108" t="s">
        <v>88</v>
      </c>
      <c r="Q2" s="118" t="s">
        <v>130</v>
      </c>
      <c r="R2" s="108" t="s">
        <v>107</v>
      </c>
      <c r="S2" s="108" t="s">
        <v>89</v>
      </c>
      <c r="T2" s="118" t="s">
        <v>109</v>
      </c>
      <c r="U2" s="118" t="s">
        <v>52</v>
      </c>
      <c r="V2" s="108" t="s">
        <v>122</v>
      </c>
      <c r="W2" s="108" t="s">
        <v>125</v>
      </c>
    </row>
    <row r="3" spans="1:23" ht="25.5" customHeight="1" thickBot="1" x14ac:dyDescent="0.3">
      <c r="A3" s="109"/>
      <c r="B3" s="109"/>
      <c r="C3" s="108" t="s">
        <v>6</v>
      </c>
      <c r="D3" s="109"/>
      <c r="E3" s="109"/>
      <c r="F3" s="108" t="s">
        <v>87</v>
      </c>
      <c r="G3" s="121" t="s">
        <v>104</v>
      </c>
      <c r="H3" s="122"/>
      <c r="I3" s="121" t="s">
        <v>105</v>
      </c>
      <c r="J3" s="122"/>
      <c r="K3" s="109"/>
      <c r="L3" s="109"/>
      <c r="M3" s="109"/>
      <c r="N3" s="119"/>
      <c r="O3" s="119"/>
      <c r="P3" s="109"/>
      <c r="Q3" s="119"/>
      <c r="R3" s="109"/>
      <c r="S3" s="109"/>
      <c r="T3" s="119"/>
      <c r="U3" s="119"/>
      <c r="V3" s="109"/>
      <c r="W3" s="109"/>
    </row>
    <row r="4" spans="1:23" ht="56.25" customHeight="1" thickBot="1" x14ac:dyDescent="0.3">
      <c r="A4" s="110"/>
      <c r="B4" s="110"/>
      <c r="C4" s="110"/>
      <c r="D4" s="110"/>
      <c r="E4" s="110"/>
      <c r="F4" s="110"/>
      <c r="G4" s="4" t="s">
        <v>22</v>
      </c>
      <c r="H4" s="4" t="s">
        <v>7</v>
      </c>
      <c r="I4" s="4" t="s">
        <v>22</v>
      </c>
      <c r="J4" s="4" t="s">
        <v>7</v>
      </c>
      <c r="K4" s="110"/>
      <c r="L4" s="110"/>
      <c r="M4" s="110"/>
      <c r="N4" s="120"/>
      <c r="O4" s="120"/>
      <c r="P4" s="110"/>
      <c r="Q4" s="120"/>
      <c r="R4" s="110"/>
      <c r="S4" s="110"/>
      <c r="T4" s="120"/>
      <c r="U4" s="120"/>
      <c r="V4" s="110"/>
      <c r="W4" s="110"/>
    </row>
    <row r="5" spans="1:23" ht="18" x14ac:dyDescent="0.25">
      <c r="A5" s="5">
        <v>2100</v>
      </c>
      <c r="B5" s="5">
        <v>2650</v>
      </c>
      <c r="C5" s="6">
        <f>ROUNDUP(ROUND(B5,0)-ROUND(A5,0),0)</f>
        <v>550</v>
      </c>
      <c r="D5" s="7">
        <v>55</v>
      </c>
      <c r="E5" s="6">
        <f>ROUNDUP((C5*D5)/9,0)</f>
        <v>3362</v>
      </c>
      <c r="F5" s="10">
        <f>E5*0.075*2</f>
        <v>504.29999999999995</v>
      </c>
      <c r="G5" s="6">
        <v>1.25</v>
      </c>
      <c r="H5" s="6">
        <f>ROUNDUP(($C5*$D5*(G5/12))/27,0)</f>
        <v>117</v>
      </c>
      <c r="I5" s="6">
        <v>1.75</v>
      </c>
      <c r="J5" s="6">
        <f>ROUNDUP(($C5*$D5*(I5/12))/27,0)</f>
        <v>164</v>
      </c>
      <c r="K5" s="6"/>
      <c r="L5" s="6">
        <f>0.01*M5</f>
        <v>33.619999999999997</v>
      </c>
      <c r="M5" s="6">
        <f>E5</f>
        <v>3362</v>
      </c>
      <c r="N5" s="6"/>
      <c r="O5" s="6">
        <v>28</v>
      </c>
      <c r="P5" s="8">
        <f>C5/5280</f>
        <v>0.10416666666666667</v>
      </c>
      <c r="Q5" s="8">
        <v>0.03</v>
      </c>
      <c r="R5" s="8">
        <v>0.09</v>
      </c>
      <c r="S5" s="9">
        <v>175</v>
      </c>
      <c r="T5" s="9">
        <v>138</v>
      </c>
      <c r="U5" s="9">
        <v>4</v>
      </c>
      <c r="V5" s="10">
        <v>59</v>
      </c>
      <c r="W5" s="10">
        <v>65.760000000000005</v>
      </c>
    </row>
    <row r="6" spans="1:23" ht="18" x14ac:dyDescent="0.25">
      <c r="A6" s="5">
        <v>2550</v>
      </c>
      <c r="B6" s="5">
        <v>2650</v>
      </c>
      <c r="C6" s="6">
        <f>ROUNDUP(ROUND(B6,0)-ROUND(A6,0),0)</f>
        <v>100</v>
      </c>
      <c r="D6" s="7"/>
      <c r="E6" s="7"/>
      <c r="F6" s="9"/>
      <c r="G6" s="7"/>
      <c r="H6" s="7"/>
      <c r="I6" s="7"/>
      <c r="J6" s="7"/>
      <c r="K6" s="8">
        <f>2*(C6/5280)</f>
        <v>3.787878787878788E-2</v>
      </c>
      <c r="L6" s="7"/>
      <c r="M6" s="7"/>
      <c r="N6" s="9">
        <f>2*(C6*2*(4/12)/27)</f>
        <v>4.9382716049382713</v>
      </c>
      <c r="O6" s="7"/>
      <c r="P6" s="8"/>
      <c r="Q6" s="8"/>
      <c r="R6" s="8"/>
      <c r="S6" s="9"/>
      <c r="T6" s="9"/>
      <c r="U6" s="9"/>
      <c r="V6" s="9"/>
      <c r="W6" s="9"/>
    </row>
    <row r="7" spans="1:23" ht="18" x14ac:dyDescent="0.25">
      <c r="A7" s="7"/>
      <c r="B7" s="7"/>
      <c r="C7" s="7"/>
      <c r="D7" s="7"/>
      <c r="E7" s="7"/>
      <c r="F7" s="9"/>
      <c r="G7" s="7"/>
      <c r="H7" s="7"/>
      <c r="I7" s="7"/>
      <c r="J7" s="7"/>
      <c r="K7" s="7"/>
      <c r="L7" s="7"/>
      <c r="M7" s="7"/>
      <c r="N7" s="7"/>
      <c r="O7" s="7"/>
      <c r="P7" s="8"/>
      <c r="Q7" s="8"/>
      <c r="R7" s="8"/>
      <c r="S7" s="9"/>
      <c r="T7" s="9"/>
      <c r="U7" s="9"/>
      <c r="V7" s="9"/>
      <c r="W7" s="9"/>
    </row>
    <row r="8" spans="1:23" ht="18" x14ac:dyDescent="0.25">
      <c r="A8" s="7"/>
      <c r="B8" s="7"/>
      <c r="C8" s="7"/>
      <c r="D8" s="7"/>
      <c r="E8" s="7"/>
      <c r="F8" s="9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R8" s="8"/>
      <c r="S8" s="9"/>
      <c r="T8" s="9"/>
      <c r="U8" s="9"/>
      <c r="V8" s="9"/>
      <c r="W8" s="9"/>
    </row>
    <row r="9" spans="1:23" ht="18" x14ac:dyDescent="0.25">
      <c r="A9" s="7"/>
      <c r="B9" s="7"/>
      <c r="C9" s="7"/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8"/>
      <c r="S9" s="9"/>
      <c r="T9" s="9"/>
      <c r="U9" s="9"/>
      <c r="V9" s="9"/>
      <c r="W9" s="9"/>
    </row>
    <row r="10" spans="1:23" ht="18" x14ac:dyDescent="0.25">
      <c r="A10" s="7" t="s">
        <v>23</v>
      </c>
      <c r="B10" s="7"/>
      <c r="C10" s="7">
        <f>SUM(C5:C9)</f>
        <v>650</v>
      </c>
      <c r="D10" s="7"/>
      <c r="E10" s="7">
        <f>SUM(E5:E9)</f>
        <v>3362</v>
      </c>
      <c r="F10" s="9">
        <f>SUM(F5:F9)</f>
        <v>504.29999999999995</v>
      </c>
      <c r="G10" s="7"/>
      <c r="H10" s="7">
        <f>SUM(H5:H9)</f>
        <v>117</v>
      </c>
      <c r="I10" s="7"/>
      <c r="J10" s="7">
        <f>SUM(J5:J9)</f>
        <v>164</v>
      </c>
      <c r="K10" s="8">
        <f t="shared" ref="K10" si="0">SUM(K5:K9)</f>
        <v>3.787878787878788E-2</v>
      </c>
      <c r="L10" s="9">
        <f t="shared" ref="L10:W10" si="1">SUM(L5:L9)</f>
        <v>33.619999999999997</v>
      </c>
      <c r="M10" s="7">
        <f t="shared" si="1"/>
        <v>3362</v>
      </c>
      <c r="N10" s="9">
        <f>SUM(N5:N9)</f>
        <v>4.9382716049382713</v>
      </c>
      <c r="O10" s="7">
        <f>SUM(O5:O9)</f>
        <v>28</v>
      </c>
      <c r="P10" s="8">
        <f>SUM(P5:P9)</f>
        <v>0.10416666666666667</v>
      </c>
      <c r="Q10" s="8">
        <f t="shared" si="1"/>
        <v>0.03</v>
      </c>
      <c r="R10" s="8">
        <f t="shared" si="1"/>
        <v>0.09</v>
      </c>
      <c r="S10" s="9">
        <f t="shared" si="1"/>
        <v>175</v>
      </c>
      <c r="T10" s="9">
        <f t="shared" si="1"/>
        <v>138</v>
      </c>
      <c r="U10" s="9">
        <f t="shared" si="1"/>
        <v>4</v>
      </c>
      <c r="V10" s="9">
        <f t="shared" si="1"/>
        <v>59</v>
      </c>
      <c r="W10" s="9">
        <f t="shared" si="1"/>
        <v>65.760000000000005</v>
      </c>
    </row>
  </sheetData>
  <mergeCells count="24">
    <mergeCell ref="V2:V4"/>
    <mergeCell ref="W2:W4"/>
    <mergeCell ref="F3:F4"/>
    <mergeCell ref="G3:H3"/>
    <mergeCell ref="L2:L4"/>
    <mergeCell ref="M2:M4"/>
    <mergeCell ref="P2:P4"/>
    <mergeCell ref="Q2:Q4"/>
    <mergeCell ref="S2:S4"/>
    <mergeCell ref="U2:U4"/>
    <mergeCell ref="I3:J3"/>
    <mergeCell ref="R2:R4"/>
    <mergeCell ref="T2:T4"/>
    <mergeCell ref="O2:O4"/>
    <mergeCell ref="K2:K4"/>
    <mergeCell ref="N2:N4"/>
    <mergeCell ref="F1:J1"/>
    <mergeCell ref="G2:J2"/>
    <mergeCell ref="A1:A4"/>
    <mergeCell ref="B1:B4"/>
    <mergeCell ref="C1:C2"/>
    <mergeCell ref="D1:D4"/>
    <mergeCell ref="E1:E4"/>
    <mergeCell ref="C3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</vt:i4>
      </vt:variant>
    </vt:vector>
  </HeadingPairs>
  <TitlesOfParts>
    <vt:vector size="21" baseType="lpstr">
      <vt:lpstr>Cover</vt:lpstr>
      <vt:lpstr>Summary (O)</vt:lpstr>
      <vt:lpstr>GENERALSUM</vt:lpstr>
      <vt:lpstr>GENERALSUM (2)</vt:lpstr>
      <vt:lpstr>Sub Sum 2</vt:lpstr>
      <vt:lpstr>Sub Sum 1</vt:lpstr>
      <vt:lpstr>Plan 1</vt:lpstr>
      <vt:lpstr>Plan 2</vt:lpstr>
      <vt:lpstr>Plan 3</vt:lpstr>
      <vt:lpstr>Plan 4</vt:lpstr>
      <vt:lpstr>Plan 5</vt:lpstr>
      <vt:lpstr>Plan 6</vt:lpstr>
      <vt:lpstr>Plan 7</vt:lpstr>
      <vt:lpstr>Plan 8</vt:lpstr>
      <vt:lpstr>Plan 9</vt:lpstr>
      <vt:lpstr>Plan 10</vt:lpstr>
      <vt:lpstr>Plan 11</vt:lpstr>
      <vt:lpstr>Plan 12</vt:lpstr>
      <vt:lpstr>Plan 13</vt:lpstr>
      <vt:lpstr>Plan 14</vt:lpstr>
      <vt:lpstr>'Plan 3'!Print_Area</vt:lpstr>
    </vt:vector>
  </TitlesOfParts>
  <Company>IBI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George, Christopher</cp:lastModifiedBy>
  <cp:lastPrinted>2019-08-26T20:11:48Z</cp:lastPrinted>
  <dcterms:created xsi:type="dcterms:W3CDTF">2016-05-12T17:32:57Z</dcterms:created>
  <dcterms:modified xsi:type="dcterms:W3CDTF">2025-08-26T20:10:37Z</dcterms:modified>
</cp:coreProperties>
</file>